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5" tabRatio="417" firstSheet="3" activeTab="5"/>
  </bookViews>
  <sheets>
    <sheet name="Answer Report 1" sheetId="2" state="hidden" r:id="rId1"/>
    <sheet name="Sensitivity Report 1" sheetId="3" state="hidden" r:id="rId2"/>
    <sheet name="Limits Report 1" sheetId="4" state="hidden" r:id="rId3"/>
    <sheet name="Shoving Preflop EV" sheetId="1" r:id="rId4"/>
    <sheet name="4Bet-Commit EV" sheetId="5" r:id="rId5"/>
    <sheet name="Calling Shoves" sheetId="6" r:id="rId6"/>
  </sheets>
  <definedNames>
    <definedName name="solver_adj" localSheetId="4" hidden="1">'4Bet-Commit EV'!$E$12</definedName>
    <definedName name="solver_adj" localSheetId="5" hidden="1">'Calling Shoves'!$E$10</definedName>
    <definedName name="solver_adj" localSheetId="3" hidden="1">'Shoving Preflop EV'!$E$10</definedName>
    <definedName name="solver_cvg" localSheetId="4" hidden="1">0.0001</definedName>
    <definedName name="solver_cvg" localSheetId="5" hidden="1">0.0001</definedName>
    <definedName name="solver_cvg" localSheetId="3" hidden="1">0.0001</definedName>
    <definedName name="solver_drv" localSheetId="4" hidden="1">1</definedName>
    <definedName name="solver_drv" localSheetId="5" hidden="1">1</definedName>
    <definedName name="solver_drv" localSheetId="3" hidden="1">1</definedName>
    <definedName name="solver_eng" localSheetId="4" hidden="1">1</definedName>
    <definedName name="solver_eng" localSheetId="5" hidden="1">1</definedName>
    <definedName name="solver_eng" localSheetId="3" hidden="1">1</definedName>
    <definedName name="solver_est" localSheetId="4" hidden="1">1</definedName>
    <definedName name="solver_est" localSheetId="5" hidden="1">1</definedName>
    <definedName name="solver_est" localSheetId="3" hidden="1">1</definedName>
    <definedName name="solver_itr" localSheetId="4" hidden="1">2147483647</definedName>
    <definedName name="solver_itr" localSheetId="5" hidden="1">2147483647</definedName>
    <definedName name="solver_itr" localSheetId="3" hidden="1">2147483647</definedName>
    <definedName name="solver_mip" localSheetId="4" hidden="1">2147483647</definedName>
    <definedName name="solver_mip" localSheetId="5" hidden="1">2147483647</definedName>
    <definedName name="solver_mip" localSheetId="3" hidden="1">2147483647</definedName>
    <definedName name="solver_mni" localSheetId="4" hidden="1">30</definedName>
    <definedName name="solver_mni" localSheetId="5" hidden="1">30</definedName>
    <definedName name="solver_mni" localSheetId="3" hidden="1">30</definedName>
    <definedName name="solver_mrt" localSheetId="4" hidden="1">0.075</definedName>
    <definedName name="solver_mrt" localSheetId="5" hidden="1">0.075</definedName>
    <definedName name="solver_mrt" localSheetId="3" hidden="1">0.075</definedName>
    <definedName name="solver_msl" localSheetId="4" hidden="1">2</definedName>
    <definedName name="solver_msl" localSheetId="5" hidden="1">2</definedName>
    <definedName name="solver_msl" localSheetId="3" hidden="1">2</definedName>
    <definedName name="solver_neg" localSheetId="4" hidden="1">1</definedName>
    <definedName name="solver_neg" localSheetId="5" hidden="1">1</definedName>
    <definedName name="solver_neg" localSheetId="3" hidden="1">1</definedName>
    <definedName name="solver_nod" localSheetId="4" hidden="1">2147483647</definedName>
    <definedName name="solver_nod" localSheetId="5" hidden="1">2147483647</definedName>
    <definedName name="solver_nod" localSheetId="3" hidden="1">2147483647</definedName>
    <definedName name="solver_num" localSheetId="4" hidden="1">0</definedName>
    <definedName name="solver_num" localSheetId="5" hidden="1">0</definedName>
    <definedName name="solver_num" localSheetId="3" hidden="1">0</definedName>
    <definedName name="solver_nwt" localSheetId="4" hidden="1">1</definedName>
    <definedName name="solver_nwt" localSheetId="5" hidden="1">1</definedName>
    <definedName name="solver_nwt" localSheetId="3" hidden="1">1</definedName>
    <definedName name="solver_opt" localSheetId="4" hidden="1">'4Bet-Commit EV'!$E$14</definedName>
    <definedName name="solver_opt" localSheetId="5" hidden="1">'Calling Shoves'!$E$12</definedName>
    <definedName name="solver_opt" localSheetId="3" hidden="1">'Shoving Preflop EV'!$E$12</definedName>
    <definedName name="solver_pre" localSheetId="4" hidden="1">0.000001</definedName>
    <definedName name="solver_pre" localSheetId="5" hidden="1">0.000001</definedName>
    <definedName name="solver_pre" localSheetId="3" hidden="1">0.000001</definedName>
    <definedName name="solver_rbv" localSheetId="4" hidden="1">1</definedName>
    <definedName name="solver_rbv" localSheetId="5" hidden="1">1</definedName>
    <definedName name="solver_rbv" localSheetId="3" hidden="1">1</definedName>
    <definedName name="solver_rlx" localSheetId="4" hidden="1">2</definedName>
    <definedName name="solver_rlx" localSheetId="5" hidden="1">2</definedName>
    <definedName name="solver_rlx" localSheetId="3" hidden="1">2</definedName>
    <definedName name="solver_rsd" localSheetId="4" hidden="1">0</definedName>
    <definedName name="solver_rsd" localSheetId="5" hidden="1">0</definedName>
    <definedName name="solver_rsd" localSheetId="3" hidden="1">0</definedName>
    <definedName name="solver_scl" localSheetId="4" hidden="1">1</definedName>
    <definedName name="solver_scl" localSheetId="5" hidden="1">1</definedName>
    <definedName name="solver_scl" localSheetId="3" hidden="1">1</definedName>
    <definedName name="solver_sho" localSheetId="4" hidden="1">2</definedName>
    <definedName name="solver_sho" localSheetId="5" hidden="1">2</definedName>
    <definedName name="solver_sho" localSheetId="2" hidden="1">2</definedName>
    <definedName name="solver_sho" localSheetId="3" hidden="1">2</definedName>
    <definedName name="solver_ssz" localSheetId="4" hidden="1">100</definedName>
    <definedName name="solver_ssz" localSheetId="5" hidden="1">100</definedName>
    <definedName name="solver_ssz" localSheetId="3" hidden="1">100</definedName>
    <definedName name="solver_tim" localSheetId="4" hidden="1">2147483647</definedName>
    <definedName name="solver_tim" localSheetId="5" hidden="1">2147483647</definedName>
    <definedName name="solver_tim" localSheetId="3" hidden="1">2147483647</definedName>
    <definedName name="solver_tol" localSheetId="4" hidden="1">0.01</definedName>
    <definedName name="solver_tol" localSheetId="5" hidden="1">0.01</definedName>
    <definedName name="solver_tol" localSheetId="3" hidden="1">0.01</definedName>
    <definedName name="solver_typ" localSheetId="4" hidden="1">3</definedName>
    <definedName name="solver_typ" localSheetId="5" hidden="1">3</definedName>
    <definedName name="solver_typ" localSheetId="3" hidden="1">3</definedName>
    <definedName name="solver_val" localSheetId="4" hidden="1">0</definedName>
    <definedName name="solver_val" localSheetId="5" hidden="1">0</definedName>
    <definedName name="solver_val" localSheetId="3" hidden="1">0</definedName>
    <definedName name="solver_ver" localSheetId="4" hidden="1">3</definedName>
    <definedName name="solver_ver" localSheetId="5" hidden="1">3</definedName>
    <definedName name="solver_ver" localSheetId="3" hidden="1">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<sst xmlns="http://schemas.openxmlformats.org/spreadsheetml/2006/main" count="245" uniqueCount="116">
  <si>
    <t>NUMBERS WE NEED TO ADD IN WHEN SHOVING OVER THE TOP PREFLOP</t>
  </si>
  <si>
    <t>POT SIZE BEFORE SHOVING</t>
  </si>
  <si>
    <t>MY EQUITY WHEN CALLED</t>
  </si>
  <si>
    <t xml:space="preserve">EV = </t>
  </si>
  <si>
    <t>HOW OFTEN HE FOLDS</t>
  </si>
  <si>
    <t>HOW MUCH TO CALL</t>
  </si>
  <si>
    <t>what's the pot size before we jam?</t>
  </si>
  <si>
    <t>if we just called instead, how much would that be?</t>
  </si>
  <si>
    <t>how much are we shoving for?</t>
  </si>
  <si>
    <t>if we jam, estimate how often would he fold…</t>
  </si>
  <si>
    <t>if he calls our jam, how much equity would we have?</t>
  </si>
  <si>
    <t>Microsoft Excel 15.0 Answer Report</t>
  </si>
  <si>
    <t>Worksheet: [Going All-In Preflop.xlsx]Sheet1</t>
  </si>
  <si>
    <t>Report Created: 10/13/2014 4:38:16 PM</t>
  </si>
  <si>
    <t>Result: Solver found a solution.  All Constraints and optimality conditions are satisfied.</t>
  </si>
  <si>
    <t>Solver Engine</t>
  </si>
  <si>
    <t>Engine: GRG Nonlinear</t>
  </si>
  <si>
    <t>Solution Time: 0.015 Seconds.</t>
  </si>
  <si>
    <t>Iterations: 1 Subproblems: 0</t>
  </si>
  <si>
    <t>Solver Options</t>
  </si>
  <si>
    <t>Max Time Unlimited,  Iterations Unlimited, Precision 0.000001, Use Automatic Scaling</t>
  </si>
  <si>
    <t xml:space="preserve"> Convergence 0.0001, Population Size 100, Random Seed 0, Derivatives Forward, Require Bounds</t>
  </si>
  <si>
    <t>Max Subproblems Unlimited, Max Integer Sols Unlimited, Integer Tolerance 1%, Assume NonNegative</t>
  </si>
  <si>
    <t>Objective Cell (Value Of)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</si>
  <si>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</si>
  <si>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</si>
  <si>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</si>
  <si>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</si>
  <si>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</si>
  <si>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</si>
  <si>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</si>
  <si>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</si>
  <si>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</si>
  <si>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</si>
  <si>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</si>
  <si>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$E$13</t>
  </si>
  <si>
    <t>$E$12</t>
  </si>
  <si>
    <t>Contin</t>
  </si>
  <si>
    <t>$E$13=0</t>
  </si>
  <si>
    <t>Binding</t>
  </si>
  <si>
    <t>Microsoft Excel 15.0 Sensitivity Report</t>
  </si>
  <si>
    <t>Final</t>
  </si>
  <si>
    <t>Value</t>
  </si>
  <si>
    <t>Reduced</t>
  </si>
  <si>
    <t>Gradient</t>
  </si>
  <si>
    <t>Lagrange</t>
  </si>
  <si>
    <t>Multiplier</t>
  </si>
  <si>
    <t>Microsoft Excel 15.0 Limits Report</t>
  </si>
  <si>
    <t>Objective</t>
  </si>
  <si>
    <t>Variable</t>
  </si>
  <si>
    <t>Lower</t>
  </si>
  <si>
    <t>Limit</t>
  </si>
  <si>
    <t>Result</t>
  </si>
  <si>
    <t>Upper</t>
  </si>
  <si>
    <t>Breakeven %</t>
  </si>
  <si>
    <t xml:space="preserve"> +5% equity</t>
  </si>
  <si>
    <t xml:space="preserve"> +5% folds</t>
  </si>
  <si>
    <t xml:space="preserve"> +10% folds</t>
  </si>
  <si>
    <t xml:space="preserve"> +10% equity</t>
  </si>
  <si>
    <t xml:space="preserve"> +5% on BOTH</t>
  </si>
  <si>
    <t xml:space="preserve"> +10% on BOTH</t>
  </si>
  <si>
    <t xml:space="preserve"> 0% change</t>
  </si>
  <si>
    <t xml:space="preserve"> -5% equity</t>
  </si>
  <si>
    <t xml:space="preserve"> -5% folds</t>
  </si>
  <si>
    <t xml:space="preserve"> -5% on BOTH</t>
  </si>
  <si>
    <t xml:space="preserve"> -10% equity</t>
  </si>
  <si>
    <t xml:space="preserve"> -10% folds</t>
  </si>
  <si>
    <t xml:space="preserve"> -10% on BOTH</t>
  </si>
  <si>
    <t>(-10% B)</t>
  </si>
  <si>
    <t>(-5% B)</t>
  </si>
  <si>
    <t>(-10% F)</t>
  </si>
  <si>
    <t>(-5% F)</t>
  </si>
  <si>
    <t>(-10% E)</t>
  </si>
  <si>
    <t>(-5% E)</t>
  </si>
  <si>
    <t>(Actual)</t>
  </si>
  <si>
    <t>(+5% E)</t>
  </si>
  <si>
    <t>(+5% F)</t>
  </si>
  <si>
    <t>(+5% B)</t>
  </si>
  <si>
    <t>(+10% E)</t>
  </si>
  <si>
    <t>(+10% F)</t>
  </si>
  <si>
    <t>(+10% B)</t>
  </si>
  <si>
    <t>Actual</t>
  </si>
  <si>
    <t>Scenario</t>
  </si>
  <si>
    <t>HOW MUCH I SHOVE</t>
  </si>
  <si>
    <t xml:space="preserve"> +5E</t>
  </si>
  <si>
    <t xml:space="preserve"> +5F</t>
  </si>
  <si>
    <t xml:space="preserve"> +5B</t>
  </si>
  <si>
    <t xml:space="preserve"> +10E</t>
  </si>
  <si>
    <t xml:space="preserve"> +10F</t>
  </si>
  <si>
    <t xml:space="preserve"> -10F</t>
  </si>
  <si>
    <t xml:space="preserve"> -10E</t>
  </si>
  <si>
    <t xml:space="preserve"> -5B</t>
  </si>
  <si>
    <t xml:space="preserve"> -5F</t>
  </si>
  <si>
    <t xml:space="preserve"> -5E</t>
  </si>
  <si>
    <t xml:space="preserve"> -10B</t>
  </si>
  <si>
    <t xml:space="preserve"> +10B</t>
  </si>
  <si>
    <t>EV</t>
  </si>
  <si>
    <t>HOW WIDE DOES HE 3BET?</t>
  </si>
  <si>
    <t>WHAT'S HIS STACK OFF RANGE?</t>
  </si>
  <si>
    <t>how wide of a range (in %-form) does he 3bet?</t>
  </si>
  <si>
    <t>what range (in %-form) does he always stack?</t>
  </si>
  <si>
    <t>POT SIZE BEFORE 4-BETTING</t>
  </si>
  <si>
    <t>what's the pot size before we 4bet?</t>
  </si>
  <si>
    <t>EFFECTIVE STACK LEFT NOW?</t>
  </si>
  <si>
    <t>MY EQUITY AGAINST HIS ALL-IN RANGE</t>
  </si>
  <si>
    <t>if we get it all-in preflop, how much equity would we have?</t>
  </si>
  <si>
    <t>You Expect Folds When You 4Bet:</t>
  </si>
  <si>
    <t>of the time</t>
  </si>
  <si>
    <t>NUMBERS WE NEED TO ADD WHEN 4BETTING PREFLOP WITH A COMMITMENT MINDSET</t>
  </si>
  <si>
    <t>does NOT auto-populate. Use Solver to generate the answer ---&gt;</t>
  </si>
  <si>
    <t>POT SIZE BEFORE CALLING</t>
  </si>
  <si>
    <t>MY EQUITY WHEN I CALL</t>
  </si>
  <si>
    <t>what's the pot size before we call?</t>
  </si>
  <si>
    <t>NUMBERS WE NEED TO ADD IN WHEN CALLING A PREFLOP SHOVE</t>
  </si>
  <si>
    <t>how much more do we have to call?</t>
  </si>
  <si>
    <t>if we call the jam, how much equity would we have?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</si>
</sst>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&quot;$&quot;#,##0.00"/>
    <numFmt numFmtId="165" formatCode="[$$-409]#,##0.00;[Red]\-[$$-409]#,##0.00"/>
    <numFmt numFmtId="166" formatCode="0.0%"/>
    <numFmt numFmtId="167" formatCode="&quot;$&quot;#,##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"/>
      <family val="2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22"/>
      <color theme="1" tint="0.04998999834060669"/>
      <name val="Calibri"/>
      <family val="2"/>
      <scheme val="minor"/>
    </font>
    <font>
      <sz val="8"/>
      <name val="Verdana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color theme="0" tint="-0.24997000396251678"/>
      <name val="Calibri"/>
      <family val="2"/>
      <scheme val="minor"/>
    </font>
    <font>
      <i/>
      <sz val="8"/>
      <color theme="0" tint="-0.2499700039625167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166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/>
    <xf numFmtId="0" fontId="0" fillId="0" borderId="0" xfId="0" applyFill="1" applyBorder="1"/>
    <xf numFmtId="165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Font="1" applyFill="1"/>
    <xf numFmtId="0" fontId="7" fillId="0" borderId="0" xfId="0" applyFont="1" applyAlignment="1">
      <alignment horizontal="right"/>
    </xf>
    <xf numFmtId="164" fontId="8" fillId="0" borderId="0" xfId="0" applyNumberFormat="1" applyFont="1"/>
    <xf numFmtId="164" fontId="0" fillId="0" borderId="0" xfId="0" applyNumberFormat="1" applyFill="1"/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7" fontId="0" fillId="0" borderId="1" xfId="0" applyNumberFormat="1" applyFill="1" applyBorder="1" applyAlignment="1">
      <alignment/>
    </xf>
    <xf numFmtId="9" fontId="8" fillId="0" borderId="0" xfId="0" applyNumberFormat="1" applyFont="1"/>
    <xf numFmtId="9" fontId="3" fillId="2" borderId="0" xfId="0" applyNumberFormat="1" applyFont="1" applyFill="1"/>
    <xf numFmtId="0" fontId="3" fillId="2" borderId="0" xfId="0" applyFont="1" applyFill="1"/>
    <xf numFmtId="0" fontId="3" fillId="3" borderId="0" xfId="0" applyFont="1" applyFill="1"/>
    <xf numFmtId="0" fontId="10" fillId="3" borderId="0" xfId="0" applyFont="1" applyFill="1" applyAlignment="1">
      <alignment horizontal="right"/>
    </xf>
    <xf numFmtId="164" fontId="10" fillId="3" borderId="0" xfId="0" applyNumberFormat="1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11" fillId="0" borderId="0" xfId="0" applyFont="1"/>
    <xf numFmtId="0" fontId="4" fillId="0" borderId="0" xfId="0" applyFont="1" applyFill="1" applyBorder="1"/>
    <xf numFmtId="166" fontId="8" fillId="0" borderId="0" xfId="0" applyNumberFormat="1" applyFont="1"/>
    <xf numFmtId="0" fontId="3" fillId="0" borderId="0" xfId="0" applyFont="1" applyFill="1"/>
    <xf numFmtId="0" fontId="13" fillId="0" borderId="0" xfId="0" applyFont="1" applyFill="1" applyAlignment="1">
      <alignment horizontal="right"/>
    </xf>
    <xf numFmtId="9" fontId="14" fillId="0" borderId="0" xfId="0" applyNumberFormat="1" applyFont="1" applyFill="1"/>
    <xf numFmtId="164" fontId="3" fillId="0" borderId="0" xfId="0" applyNumberFormat="1" applyFont="1" applyFill="1"/>
    <xf numFmtId="0" fontId="12" fillId="0" borderId="0" xfId="0" applyFont="1" applyFill="1" applyAlignment="1">
      <alignment horizontal="center"/>
    </xf>
    <xf numFmtId="167" fontId="3" fillId="0" borderId="0" xfId="0" applyNumberFormat="1" applyFont="1" applyFill="1"/>
    <xf numFmtId="164" fontId="0" fillId="0" borderId="0" xfId="0" applyNumberFormat="1"/>
    <xf numFmtId="0" fontId="16" fillId="4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9" fontId="16" fillId="4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9" fontId="14" fillId="0" borderId="0" xfId="0" applyNumberFormat="1" applyFont="1"/>
    <xf numFmtId="164" fontId="14" fillId="0" borderId="0" xfId="0" applyNumberFormat="1" applyFont="1"/>
    <xf numFmtId="0" fontId="0" fillId="0" borderId="0" xfId="0" applyFont="1"/>
    <xf numFmtId="0" fontId="3" fillId="0" borderId="0" xfId="0" applyFont="1"/>
    <xf numFmtId="9" fontId="3" fillId="0" borderId="0" xfId="0" applyNumberFormat="1" applyFont="1" applyFill="1"/>
    <xf numFmtId="0" fontId="20" fillId="0" borderId="0" xfId="0" applyFont="1"/>
    <xf numFmtId="0" fontId="1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 val="0"/>
        <color indexed="17"/>
        <condense val="0"/>
        <extend val="0"/>
      </font>
      <border/>
    </dxf>
    <dxf>
      <font>
        <b val="0"/>
        <color indexed="17"/>
        <condense val="0"/>
        <extend val="0"/>
      </font>
      <border/>
    </dxf>
    <dxf>
      <font>
        <b val="0"/>
        <color indexed="1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EV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Scenarios</a:t>
            </a:r>
            <a:r>
              <a:rPr lang="en-US" cap="none" sz="900" b="0" i="1" u="none" baseline="0">
                <a:latin typeface="Calibri"/>
                <a:ea typeface="Calibri"/>
                <a:cs typeface="Calibri"/>
              </a:rPr>
              <a:t>
From -10% equity and folds to +10% equity and folds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'Shoving Preflop EV'!$J$11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tx1">
                <a:tint val="885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'Shoving Preflop EV'!$N$12:$N$24</c:f>
              <c:strCache/>
            </c:strRef>
          </c:cat>
          <c:val>
            <c:numRef>
              <c:f>'Shoving Preflop EV'!$J$12:$J$24</c:f>
              <c:numCache/>
            </c:numRef>
          </c:val>
        </c:ser>
        <c:overlap val="100"/>
        <c:axId val="37486038"/>
        <c:axId val="1830023"/>
      </c:bar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486038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EV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Scenarios</a:t>
            </a:r>
            <a:r>
              <a:rPr lang="en-US" cap="none" sz="900" b="0" i="1" u="none" baseline="0">
                <a:latin typeface="Calibri"/>
                <a:ea typeface="Calibri"/>
                <a:cs typeface="Calibri"/>
              </a:rPr>
              <a:t>
From -10% equity and folds to +10% equity and folds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EV</c:v>
          </c:tx>
          <c:spPr>
            <a:solidFill>
              <a:schemeClr val="tx1">
                <a:tint val="885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'4Bet-Commit EV'!$N$14:$N$26</c:f>
              <c:strCache/>
            </c:strRef>
          </c:cat>
          <c:val>
            <c:numRef>
              <c:f>'4Bet-Commit EV'!$J$14:$J$26</c:f>
              <c:numCache/>
            </c:numRef>
          </c:val>
        </c:ser>
        <c:overlap val="100"/>
        <c:axId val="16470208"/>
        <c:axId val="14014145"/>
      </c:barChart>
      <c:catAx>
        <c:axId val="16470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014145"/>
        <c:crosses val="autoZero"/>
        <c:auto val="1"/>
        <c:lblOffset val="100"/>
        <c:noMultiLvlLbl val="0"/>
      </c:catAx>
      <c:valAx>
        <c:axId val="1401414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470208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EV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Scenarios</a:t>
            </a:r>
            <a:r>
              <a:rPr lang="en-US" cap="none" sz="900" b="0" i="1" u="none" baseline="0">
                <a:latin typeface="Calibri"/>
                <a:ea typeface="Calibri"/>
                <a:cs typeface="Calibri"/>
              </a:rPr>
              <a:t>
From a 10% equity drop to a 10% equity boost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'Calling Shoves'!$J$11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tx1">
                <a:tint val="885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('Calling Shoves'!$N$14,'Calling Shoves'!$N$17:$N$19,'Calling Shoves'!$N$22)</c:f>
              <c:strCache/>
            </c:strRef>
          </c:cat>
          <c:val>
            <c:numRef>
              <c:f>('Calling Shoves'!$J$14,'Calling Shoves'!$J$17:$J$19,'Calling Shoves'!$J$22)</c:f>
              <c:numCache/>
            </c:numRef>
          </c:val>
        </c:ser>
        <c:overlap val="100"/>
        <c:axId val="59018442"/>
        <c:axId val="61403931"/>
      </c:barChart>
      <c:catAx>
        <c:axId val="59018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03931"/>
        <c:crosses val="autoZero"/>
        <c:auto val="1"/>
        <c:lblOffset val="100"/>
        <c:noMultiLvlLbl val="0"/>
      </c:catAx>
      <c:valAx>
        <c:axId val="6140393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18442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10</xdr:row>
      <xdr:rowOff>47625</xdr:rowOff>
    </xdr:from>
    <xdr:to>
      <xdr:col>4</xdr:col>
      <xdr:colOff>1200150</xdr:colOff>
      <xdr:row>27</xdr:row>
      <xdr:rowOff>57150</xdr:rowOff>
    </xdr:to>
    <xdr:graphicFrame macro="">
      <xdr:nvGraphicFramePr>
        <xdr:cNvPr id="7" name="Chart 6"/>
        <xdr:cNvGraphicFramePr/>
      </xdr:nvGraphicFramePr>
      <xdr:xfrm>
        <a:off x="323850" y="2171700"/>
        <a:ext cx="5381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12</xdr:row>
      <xdr:rowOff>47625</xdr:rowOff>
    </xdr:from>
    <xdr:to>
      <xdr:col>4</xdr:col>
      <xdr:colOff>1200150</xdr:colOff>
      <xdr:row>29</xdr:row>
      <xdr:rowOff>57150</xdr:rowOff>
    </xdr:to>
    <xdr:graphicFrame macro="">
      <xdr:nvGraphicFramePr>
        <xdr:cNvPr id="4" name="Chart 3"/>
        <xdr:cNvGraphicFramePr/>
      </xdr:nvGraphicFramePr>
      <xdr:xfrm>
        <a:off x="323850" y="2381250"/>
        <a:ext cx="5562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10</xdr:row>
      <xdr:rowOff>47625</xdr:rowOff>
    </xdr:from>
    <xdr:to>
      <xdr:col>4</xdr:col>
      <xdr:colOff>1200150</xdr:colOff>
      <xdr:row>27</xdr:row>
      <xdr:rowOff>57150</xdr:rowOff>
    </xdr:to>
    <xdr:graphicFrame macro="">
      <xdr:nvGraphicFramePr>
        <xdr:cNvPr id="2" name="Chart 1"/>
        <xdr:cNvGraphicFramePr/>
      </xdr:nvGraphicFramePr>
      <xdr:xfrm>
        <a:off x="323850" y="2171700"/>
        <a:ext cx="5381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 topLeftCell="A1"/>
  </sheetViews>
  <sheetFormatPr defaultColWidth="9.140625" defaultRowHeight="15"/>
  <cols>
    <col min="1" max="1" width="2.28125" style="0" customWidth="1"/>
    <col min="2" max="3" width="6.00390625" style="0" customWidth="1"/>
    <col min="4" max="4" width="12.7109375" style="0" bestFit="1" customWidth="1"/>
    <col min="5" max="5" width="10.140625" style="0" bestFit="1" customWidth="1"/>
    <col min="6" max="6" width="7.00390625" style="0" bestFit="1" customWidth="1"/>
    <col min="7" max="7" width="5.28125" style="0" customWidth="1"/>
  </cols>
  <sheetData>
    <row r="1" ht="15">
      <c r="A1" s="2" t="s">
        <v>11</v>
      </c>
    </row>
    <row r="2" ht="15">
      <c r="A2" s="2" t="s">
        <v>12</v>
      </c>
    </row>
    <row r="3" ht="15">
      <c r="A3" s="2" t="s">
        <v>13</v>
      </c>
    </row>
    <row r="4" ht="15">
      <c r="A4" s="2" t="s">
        <v>14</v>
      </c>
    </row>
    <row r="5" ht="15">
      <c r="A5" s="2" t="s">
        <v>15</v>
      </c>
    </row>
    <row r="6" spans="1:2" ht="15">
      <c r="A6" s="2"/>
      <c r="B6" t="s">
        <v>16</v>
      </c>
    </row>
    <row r="7" spans="1:2" ht="15">
      <c r="A7" s="2"/>
      <c r="B7" t="s">
        <v>17</v>
      </c>
    </row>
    <row r="8" spans="1:2" ht="15">
      <c r="A8" s="2"/>
      <c r="B8" t="s">
        <v>18</v>
      </c>
    </row>
    <row r="9" ht="15">
      <c r="A9" s="2" t="s">
        <v>19</v>
      </c>
    </row>
    <row r="10" ht="15">
      <c r="B10" t="s">
        <v>20</v>
      </c>
    </row>
    <row r="11" ht="15">
      <c r="B11" t="s">
        <v>21</v>
      </c>
    </row>
    <row r="12" ht="15">
      <c r="B12" t="s">
        <v>22</v>
      </c>
    </row>
    <row r="14" ht="15.75" thickBot="1">
      <c r="A14" t="s">
        <v>23</v>
      </c>
    </row>
    <row r="15" spans="2:5" ht="15.75" thickBot="1">
      <c r="B15" s="16" t="s">
        <v>24</v>
      </c>
      <c r="C15" s="16" t="s">
        <v>25</v>
      </c>
      <c r="D15" s="16" t="s">
        <v>26</v>
      </c>
      <c r="E15" s="16" t="s">
        <v>27</v>
      </c>
    </row>
    <row r="16" spans="2:5" ht="15.75" thickBot="1">
      <c r="B16" s="15" t="s">
        <v>35</v>
      </c>
      <c r="C16" s="15"/>
      <c r="D16" s="17">
        <v>-107.55</v>
      </c>
      <c r="E16" s="17">
        <v>0</v>
      </c>
    </row>
    <row r="19" ht="15.75" thickBot="1">
      <c r="A19" t="s">
        <v>28</v>
      </c>
    </row>
    <row r="20" spans="2:6" ht="15.75" thickBot="1">
      <c r="B20" s="16" t="s">
        <v>24</v>
      </c>
      <c r="C20" s="16" t="s">
        <v>25</v>
      </c>
      <c r="D20" s="16" t="s">
        <v>26</v>
      </c>
      <c r="E20" s="16" t="s">
        <v>27</v>
      </c>
      <c r="F20" s="16" t="s">
        <v>29</v>
      </c>
    </row>
    <row r="21" spans="2:6" ht="15.75" thickBot="1">
      <c r="B21" s="15" t="s">
        <v>36</v>
      </c>
      <c r="C21" s="15"/>
      <c r="D21" s="17">
        <v>0</v>
      </c>
      <c r="E21" s="17">
        <v>0.1773</v>
      </c>
      <c r="F21" s="15" t="s">
        <v>37</v>
      </c>
    </row>
    <row r="24" ht="15.75" thickBot="1">
      <c r="A24" t="s">
        <v>30</v>
      </c>
    </row>
    <row r="25" spans="2:7" ht="15.75" thickBot="1">
      <c r="B25" s="16" t="s">
        <v>24</v>
      </c>
      <c r="C25" s="16" t="s">
        <v>25</v>
      </c>
      <c r="D25" s="16" t="s">
        <v>31</v>
      </c>
      <c r="E25" s="16" t="s">
        <v>32</v>
      </c>
      <c r="F25" s="16" t="s">
        <v>33</v>
      </c>
      <c r="G25" s="16" t="s">
        <v>34</v>
      </c>
    </row>
    <row r="26" spans="2:7" ht="15.75" thickBot="1">
      <c r="B26" s="15" t="s">
        <v>35</v>
      </c>
      <c r="C26" s="15"/>
      <c r="D26" s="17">
        <v>0</v>
      </c>
      <c r="E26" s="15" t="s">
        <v>38</v>
      </c>
      <c r="F26" s="15" t="s">
        <v>39</v>
      </c>
      <c r="G26" s="15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workbookViewId="0" topLeftCell="A1"/>
  </sheetViews>
  <sheetFormatPr defaultColWidth="9.140625" defaultRowHeight="15"/>
  <cols>
    <col min="1" max="1" width="2.28125" style="0" customWidth="1"/>
    <col min="2" max="2" width="6.00390625" style="0" bestFit="1" customWidth="1"/>
    <col min="3" max="3" width="6.00390625" style="0" customWidth="1"/>
    <col min="4" max="4" width="7.00390625" style="0" bestFit="1" customWidth="1"/>
    <col min="5" max="5" width="9.140625" style="0" customWidth="1"/>
  </cols>
  <sheetData>
    <row r="1" ht="15">
      <c r="A1" s="2" t="s">
        <v>40</v>
      </c>
    </row>
    <row r="2" ht="15">
      <c r="A2" s="2" t="s">
        <v>12</v>
      </c>
    </row>
    <row r="3" ht="15">
      <c r="A3" s="2" t="s">
        <v>13</v>
      </c>
    </row>
    <row r="6" ht="15.75" thickBot="1">
      <c r="A6" t="s">
        <v>28</v>
      </c>
    </row>
    <row r="7" spans="2:5" ht="15">
      <c r="B7" s="18"/>
      <c r="C7" s="18"/>
      <c r="D7" s="18" t="s">
        <v>41</v>
      </c>
      <c r="E7" s="18" t="s">
        <v>43</v>
      </c>
    </row>
    <row r="8" spans="2:5" ht="15.75" thickBot="1">
      <c r="B8" s="19" t="s">
        <v>24</v>
      </c>
      <c r="C8" s="19" t="s">
        <v>25</v>
      </c>
      <c r="D8" s="19" t="s">
        <v>42</v>
      </c>
      <c r="E8" s="19" t="s">
        <v>44</v>
      </c>
    </row>
    <row r="9" spans="2:5" ht="15.75" thickBot="1">
      <c r="B9" s="15" t="s">
        <v>36</v>
      </c>
      <c r="C9" s="15"/>
      <c r="D9" s="15">
        <v>0.1773</v>
      </c>
      <c r="E9" s="15">
        <v>0</v>
      </c>
    </row>
    <row r="11" ht="15.75" thickBot="1">
      <c r="A11" t="s">
        <v>30</v>
      </c>
    </row>
    <row r="12" spans="2:5" ht="15">
      <c r="B12" s="18"/>
      <c r="C12" s="18"/>
      <c r="D12" s="18" t="s">
        <v>41</v>
      </c>
      <c r="E12" s="18" t="s">
        <v>45</v>
      </c>
    </row>
    <row r="13" spans="2:5" ht="15.75" thickBot="1">
      <c r="B13" s="19" t="s">
        <v>24</v>
      </c>
      <c r="C13" s="19" t="s">
        <v>25</v>
      </c>
      <c r="D13" s="19" t="s">
        <v>42</v>
      </c>
      <c r="E13" s="19" t="s">
        <v>46</v>
      </c>
    </row>
    <row r="14" spans="2:5" ht="15.75" thickBot="1">
      <c r="B14" s="15" t="s">
        <v>35</v>
      </c>
      <c r="C14" s="15"/>
      <c r="D14" s="20">
        <v>0</v>
      </c>
      <c r="E14" s="15"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workbookViewId="0" topLeftCell="A1"/>
  </sheetViews>
  <sheetFormatPr defaultColWidth="9.140625" defaultRowHeight="15"/>
  <cols>
    <col min="1" max="1" width="2.28125" style="0" customWidth="1"/>
    <col min="2" max="2" width="6.00390625" style="0" bestFit="1" customWidth="1"/>
    <col min="3" max="3" width="9.00390625" style="0" bestFit="1" customWidth="1"/>
    <col min="4" max="4" width="5.7109375" style="0" customWidth="1"/>
    <col min="5" max="5" width="2.28125" style="0" customWidth="1"/>
    <col min="6" max="6" width="6.140625" style="0" customWidth="1"/>
    <col min="7" max="7" width="9.00390625" style="0" bestFit="1" customWidth="1"/>
    <col min="8" max="8" width="2.28125" style="0" customWidth="1"/>
    <col min="9" max="9" width="6.28125" style="0" customWidth="1"/>
    <col min="10" max="10" width="9.00390625" style="0" bestFit="1" customWidth="1"/>
  </cols>
  <sheetData>
    <row r="1" ht="15">
      <c r="A1" s="2" t="s">
        <v>47</v>
      </c>
    </row>
    <row r="2" ht="15">
      <c r="A2" s="2" t="s">
        <v>12</v>
      </c>
    </row>
    <row r="3" ht="15">
      <c r="A3" s="2" t="s">
        <v>13</v>
      </c>
    </row>
    <row r="5" ht="15.75" thickBot="1"/>
    <row r="6" spans="2:4" ht="15">
      <c r="B6" s="18"/>
      <c r="C6" s="18" t="s">
        <v>48</v>
      </c>
      <c r="D6" s="18"/>
    </row>
    <row r="7" spans="2:4" ht="15.75" thickBot="1">
      <c r="B7" s="19" t="s">
        <v>24</v>
      </c>
      <c r="C7" s="19" t="s">
        <v>25</v>
      </c>
      <c r="D7" s="19" t="s">
        <v>42</v>
      </c>
    </row>
    <row r="8" spans="2:4" ht="15.75" thickBot="1">
      <c r="B8" s="15" t="s">
        <v>35</v>
      </c>
      <c r="C8" s="15"/>
      <c r="D8" s="17">
        <v>0</v>
      </c>
    </row>
    <row r="10" ht="15.75" thickBot="1"/>
    <row r="11" spans="2:10" ht="15">
      <c r="B11" s="18"/>
      <c r="C11" s="18" t="s">
        <v>49</v>
      </c>
      <c r="D11" s="18"/>
      <c r="F11" s="18" t="s">
        <v>50</v>
      </c>
      <c r="G11" s="18" t="s">
        <v>48</v>
      </c>
      <c r="I11" s="18" t="s">
        <v>53</v>
      </c>
      <c r="J11" s="18" t="s">
        <v>48</v>
      </c>
    </row>
    <row r="12" spans="2:10" ht="15.75" thickBot="1">
      <c r="B12" s="19" t="s">
        <v>24</v>
      </c>
      <c r="C12" s="19" t="s">
        <v>25</v>
      </c>
      <c r="D12" s="19" t="s">
        <v>42</v>
      </c>
      <c r="F12" s="19" t="s">
        <v>51</v>
      </c>
      <c r="G12" s="19" t="s">
        <v>52</v>
      </c>
      <c r="I12" s="19" t="s">
        <v>51</v>
      </c>
      <c r="J12" s="19" t="s">
        <v>52</v>
      </c>
    </row>
    <row r="13" spans="2:10" ht="15.75" thickBot="1">
      <c r="B13" s="15" t="s">
        <v>36</v>
      </c>
      <c r="C13" s="15"/>
      <c r="D13" s="17">
        <v>0.1773</v>
      </c>
      <c r="F13" s="17">
        <v>0</v>
      </c>
      <c r="G13" s="17">
        <v>-107.55</v>
      </c>
      <c r="I13" s="15" t="e">
        <v>#N/A</v>
      </c>
      <c r="J13" s="15" t="e">
        <v>#N/A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 topLeftCell="A1">
      <selection activeCell="G16" sqref="G16"/>
    </sheetView>
  </sheetViews>
  <sheetFormatPr defaultColWidth="9.140625" defaultRowHeight="15"/>
  <cols>
    <col min="1" max="1" width="1.1484375" style="0" customWidth="1"/>
    <col min="2" max="2" width="37.28125" style="0" customWidth="1"/>
    <col min="3" max="3" width="11.00390625" style="0" customWidth="1"/>
    <col min="4" max="4" width="18.140625" style="0" customWidth="1"/>
    <col min="5" max="5" width="23.00390625" style="0" customWidth="1"/>
    <col min="6" max="6" width="0.9921875" style="0" customWidth="1"/>
    <col min="7" max="7" width="24.28125" style="0" customWidth="1"/>
  </cols>
  <sheetData>
    <row r="1" spans="1:7" ht="15">
      <c r="A1" s="53" t="s">
        <v>0</v>
      </c>
      <c r="B1" s="53"/>
      <c r="C1" s="53"/>
      <c r="D1" s="53"/>
      <c r="E1" s="53"/>
      <c r="F1" s="53"/>
      <c r="G1" s="53"/>
    </row>
    <row r="3" spans="2:5" ht="15.75">
      <c r="B3" s="12" t="s">
        <v>1</v>
      </c>
      <c r="C3" s="13">
        <v>130</v>
      </c>
      <c r="D3" s="52" t="s">
        <v>6</v>
      </c>
      <c r="E3" s="52"/>
    </row>
    <row r="4" spans="2:5" ht="15.75">
      <c r="B4" s="12" t="s">
        <v>5</v>
      </c>
      <c r="C4" s="13">
        <v>50</v>
      </c>
      <c r="D4" s="52" t="s">
        <v>7</v>
      </c>
      <c r="E4" s="52"/>
    </row>
    <row r="5" spans="2:5" ht="15.75">
      <c r="B5" s="12" t="s">
        <v>83</v>
      </c>
      <c r="C5" s="13">
        <v>215</v>
      </c>
      <c r="D5" s="52" t="s">
        <v>8</v>
      </c>
      <c r="E5" s="52"/>
    </row>
    <row r="6" spans="2:15" ht="15.75">
      <c r="B6" s="12" t="s">
        <v>2</v>
      </c>
      <c r="C6" s="21">
        <v>0.18</v>
      </c>
      <c r="D6" s="52" t="s">
        <v>10</v>
      </c>
      <c r="E6" s="52"/>
      <c r="H6" s="27"/>
      <c r="I6" s="28"/>
      <c r="J6" s="28"/>
      <c r="K6" s="28"/>
      <c r="L6" s="28"/>
      <c r="M6" s="28"/>
      <c r="N6" s="28"/>
      <c r="O6" s="1"/>
    </row>
    <row r="7" spans="2:15" ht="15.75">
      <c r="B7" s="12" t="s">
        <v>4</v>
      </c>
      <c r="C7" s="21">
        <v>0</v>
      </c>
      <c r="D7" s="52" t="s">
        <v>9</v>
      </c>
      <c r="E7" s="52"/>
      <c r="H7" s="27"/>
      <c r="I7" s="28"/>
      <c r="J7" s="28"/>
      <c r="K7" s="28"/>
      <c r="L7" s="28"/>
      <c r="M7" s="28"/>
      <c r="N7" s="28"/>
      <c r="O7" s="1"/>
    </row>
    <row r="8" spans="8:15" ht="15">
      <c r="H8" s="27"/>
      <c r="I8" s="28"/>
      <c r="J8" s="28"/>
      <c r="K8" s="28"/>
      <c r="L8" s="28"/>
      <c r="M8" s="28"/>
      <c r="N8" s="28"/>
      <c r="O8" s="1"/>
    </row>
    <row r="9" spans="2:15" ht="28.9" customHeight="1">
      <c r="B9" s="24"/>
      <c r="C9" s="25" t="s">
        <v>3</v>
      </c>
      <c r="D9" s="26">
        <f>(C7*C3)+((1-C7)*C6*(C5+C3-C4))-((1-C7)*(1-C6)*C5)</f>
        <v>-123.20000000000002</v>
      </c>
      <c r="E9" s="24"/>
      <c r="F9" s="1"/>
      <c r="H9" s="27"/>
      <c r="I9" s="28"/>
      <c r="J9" s="1"/>
      <c r="K9" s="28"/>
      <c r="L9" s="28"/>
      <c r="M9" s="28"/>
      <c r="N9" s="28"/>
      <c r="O9" s="1"/>
    </row>
    <row r="10" spans="2:14" ht="15">
      <c r="B10" s="51" t="s">
        <v>109</v>
      </c>
      <c r="C10" s="51"/>
      <c r="D10" s="51"/>
      <c r="E10" s="22">
        <v>0.48657236411443494</v>
      </c>
      <c r="F10" s="23"/>
      <c r="G10" s="23" t="s">
        <v>54</v>
      </c>
      <c r="H10" s="27"/>
      <c r="I10" s="27"/>
      <c r="J10" s="27"/>
      <c r="K10" s="27"/>
      <c r="L10" s="27"/>
      <c r="M10" s="27"/>
      <c r="N10" s="27"/>
    </row>
    <row r="11" spans="7:14" ht="15">
      <c r="G11" s="32"/>
      <c r="H11" s="32"/>
      <c r="I11" s="32"/>
      <c r="J11" s="36" t="s">
        <v>96</v>
      </c>
      <c r="K11" s="36" t="s">
        <v>82</v>
      </c>
      <c r="L11" s="32"/>
      <c r="M11" s="32"/>
      <c r="N11" s="32"/>
    </row>
    <row r="12" spans="1:16" ht="15">
      <c r="A12" s="3"/>
      <c r="B12" s="11"/>
      <c r="C12" s="6"/>
      <c r="D12" s="1"/>
      <c r="E12" s="35">
        <f>(E10*C3)+((1-E10)*C6*(C5+C3-C4))-((1-E10)*(1-C6)*C5)</f>
        <v>0.00012259377491830037</v>
      </c>
      <c r="F12" s="28"/>
      <c r="G12" s="35">
        <f>D9</f>
        <v>-123.20000000000002</v>
      </c>
      <c r="H12" s="32" t="s">
        <v>61</v>
      </c>
      <c r="I12" s="32"/>
      <c r="J12" s="37">
        <f>((C7-0.1)*C3)+((1-(C7-0.1))*(C6-0.1)*(C5+C3-C4))-((1-(C7-0.1))*(1-(C6-0.1))*C5)</f>
        <v>-204.62000000000003</v>
      </c>
      <c r="K12" s="32">
        <v>1</v>
      </c>
      <c r="L12" s="32" t="s">
        <v>68</v>
      </c>
      <c r="M12" s="32"/>
      <c r="N12" s="32" t="s">
        <v>94</v>
      </c>
      <c r="O12" s="27"/>
      <c r="P12" s="27"/>
    </row>
    <row r="13" spans="1:16" ht="15">
      <c r="A13" s="3"/>
      <c r="B13" s="14"/>
      <c r="C13" s="6"/>
      <c r="D13" s="1"/>
      <c r="E13" s="28"/>
      <c r="F13" s="28"/>
      <c r="G13" s="35">
        <f>(C7*C3)+((1-C7)*(C6+0.05)*(C5+C3-C4))-((1-C7)*(1-C6+0.05)*C5)</f>
        <v>-119.20000000000002</v>
      </c>
      <c r="H13" s="32" t="s">
        <v>55</v>
      </c>
      <c r="I13" s="32"/>
      <c r="J13" s="37">
        <f>((C7-0.1)*C3)+((1-(C7-0.1))*C6*(C5+C3-C4))-((1-(C7-0.1))*(1-C6)*C5)</f>
        <v>-148.52000000000004</v>
      </c>
      <c r="K13" s="32">
        <v>2</v>
      </c>
      <c r="L13" s="32" t="s">
        <v>70</v>
      </c>
      <c r="M13" s="32"/>
      <c r="N13" s="32" t="s">
        <v>89</v>
      </c>
      <c r="O13" s="27"/>
      <c r="P13" s="27"/>
    </row>
    <row r="14" spans="1:16" ht="15">
      <c r="A14" s="3"/>
      <c r="B14" s="11"/>
      <c r="C14" s="7"/>
      <c r="D14" s="1"/>
      <c r="E14" s="29"/>
      <c r="F14" s="28"/>
      <c r="G14" s="35">
        <f>((C7+0.05)*C3)+((1-(C7+0.05))*C6*(C5+C3-C4))-((1-(C7+0.05))*(1-C6)*C5)</f>
        <v>-110.54000000000002</v>
      </c>
      <c r="H14" s="32" t="s">
        <v>56</v>
      </c>
      <c r="I14" s="32"/>
      <c r="J14" s="37">
        <f>(C7*C3)+((1-C7)*(C6-0.1)*(C5+C3-C4))-((1-C7)*(1-C6-0.1)*C5)</f>
        <v>-131.20000000000002</v>
      </c>
      <c r="K14" s="32">
        <v>3</v>
      </c>
      <c r="L14" s="32" t="s">
        <v>72</v>
      </c>
      <c r="M14" s="32"/>
      <c r="N14" s="32" t="s">
        <v>90</v>
      </c>
      <c r="O14" s="27"/>
      <c r="P14" s="27"/>
    </row>
    <row r="15" spans="1:16" ht="15">
      <c r="A15" s="3"/>
      <c r="B15" s="4"/>
      <c r="C15" s="5"/>
      <c r="D15" s="1"/>
      <c r="E15" s="28"/>
      <c r="F15" s="28"/>
      <c r="G15" s="35">
        <f>((C7+0.05)*C3)+((1-(C7+0.05))*(C6+0.05)*(C5+C3-C4))-((1-(C7+0.05))*(1-(C6+0.05))*C5)</f>
        <v>-86.31499999999998</v>
      </c>
      <c r="H15" s="32" t="s">
        <v>59</v>
      </c>
      <c r="I15" s="32"/>
      <c r="J15" s="37">
        <f>((C7-0.05)*C3)+((1-(C7-0.05))*(C6-0.05)*(C5+C3-C4))-((1-(C7-0.05))*(1-(C6-0.05))*C5)</f>
        <v>-162.635</v>
      </c>
      <c r="K15" s="32">
        <v>4</v>
      </c>
      <c r="L15" s="32" t="s">
        <v>69</v>
      </c>
      <c r="M15" s="32"/>
      <c r="N15" s="32" t="s">
        <v>91</v>
      </c>
      <c r="O15" s="27"/>
      <c r="P15" s="27"/>
    </row>
    <row r="16" spans="1:16" ht="15">
      <c r="A16" s="3"/>
      <c r="B16" s="11"/>
      <c r="C16" s="5"/>
      <c r="D16" s="1"/>
      <c r="E16" s="28"/>
      <c r="F16" s="28"/>
      <c r="G16" s="35">
        <f>(C7*C3)+((1-C7)*(C6+0.1)*(C5+C3-C4))-((1-C7)*(1-C6+0.1)*C5)</f>
        <v>-115.2</v>
      </c>
      <c r="H16" s="32" t="s">
        <v>58</v>
      </c>
      <c r="I16" s="32"/>
      <c r="J16" s="37">
        <f>((C7-0.05)*C3)+((1-(C7-0.05))*C6*(C5+C3-C4))-((1-(C7-0.05))*(1-C6)*C5)</f>
        <v>-135.86</v>
      </c>
      <c r="K16" s="32">
        <v>5</v>
      </c>
      <c r="L16" s="32" t="s">
        <v>71</v>
      </c>
      <c r="M16" s="32"/>
      <c r="N16" s="32" t="s">
        <v>92</v>
      </c>
      <c r="O16" s="27"/>
      <c r="P16" s="27"/>
    </row>
    <row r="17" spans="1:16" ht="15">
      <c r="A17" s="1"/>
      <c r="B17" s="1"/>
      <c r="C17" s="1"/>
      <c r="D17" s="8"/>
      <c r="E17" s="30"/>
      <c r="F17" s="30"/>
      <c r="G17" s="35">
        <f>((C7+0.1)*C3)+((1-(C7+0.1))*C6*(C5+C3-C4))-((1-(C7+0.1))*(1-C6)*C5)</f>
        <v>-97.88000000000002</v>
      </c>
      <c r="H17" s="32" t="s">
        <v>57</v>
      </c>
      <c r="I17" s="32"/>
      <c r="J17" s="37">
        <f>(C7*C3)+((1-C7)*(C6-0.05)*(C5+C3-C4))-((1-C7)*(1-C6-0.05)*C5)</f>
        <v>-127.20000000000002</v>
      </c>
      <c r="K17" s="32">
        <v>6</v>
      </c>
      <c r="L17" s="32" t="s">
        <v>73</v>
      </c>
      <c r="M17" s="32"/>
      <c r="N17" s="32" t="s">
        <v>93</v>
      </c>
      <c r="O17" s="27"/>
      <c r="P17" s="27"/>
    </row>
    <row r="18" spans="1:16" ht="14.45" customHeight="1">
      <c r="A18" s="1"/>
      <c r="B18" s="1"/>
      <c r="C18" s="1"/>
      <c r="D18" s="1"/>
      <c r="E18" s="9"/>
      <c r="F18" s="28"/>
      <c r="G18" s="35">
        <f>((C7+0.1)*C3)+((1-(C7+0.1))*(C6+0.1)*(C5+C3-C4))-((1-(C7+0.1))*(1-(C6+0.1))*C5)</f>
        <v>-51.979999999999976</v>
      </c>
      <c r="H18" s="32" t="s">
        <v>60</v>
      </c>
      <c r="I18" s="32"/>
      <c r="J18" s="37">
        <f>D9</f>
        <v>-123.20000000000002</v>
      </c>
      <c r="K18" s="32">
        <v>7</v>
      </c>
      <c r="L18" s="32" t="s">
        <v>74</v>
      </c>
      <c r="M18" s="32"/>
      <c r="N18" s="32" t="s">
        <v>81</v>
      </c>
      <c r="O18" s="27"/>
      <c r="P18" s="27"/>
    </row>
    <row r="19" spans="1:16" ht="15">
      <c r="A19" s="1"/>
      <c r="B19" s="1"/>
      <c r="C19" s="1"/>
      <c r="D19" s="8"/>
      <c r="E19" s="30"/>
      <c r="F19" s="30"/>
      <c r="G19" s="35">
        <f>(C7*C3)+((1-C7)*(C6-0.05)*(C5+C3-C4))-((1-C7)*(1-C6-0.05)*C5)</f>
        <v>-127.20000000000002</v>
      </c>
      <c r="H19" s="32" t="s">
        <v>62</v>
      </c>
      <c r="I19" s="32"/>
      <c r="J19" s="37">
        <f>(C7*C3)+((1-C7)*(C6+0.05)*(C5+C3-C4))-((1-C7)*(1-C6+0.05)*C5)</f>
        <v>-119.20000000000002</v>
      </c>
      <c r="K19" s="32">
        <v>8</v>
      </c>
      <c r="L19" s="32" t="s">
        <v>75</v>
      </c>
      <c r="M19" s="32"/>
      <c r="N19" s="32" t="s">
        <v>84</v>
      </c>
      <c r="O19" s="27"/>
      <c r="P19" s="27"/>
    </row>
    <row r="20" spans="1:16" ht="15">
      <c r="A20" s="1"/>
      <c r="B20" s="1"/>
      <c r="C20" s="1"/>
      <c r="D20" s="1"/>
      <c r="E20" s="28"/>
      <c r="F20" s="28"/>
      <c r="G20" s="35">
        <f>((C7-0.05)*C3)+((1-(C7-0.05))*C6*(C5+C3-C4))-((1-(C7-0.05))*(1-C6)*C5)</f>
        <v>-135.86</v>
      </c>
      <c r="H20" s="32" t="s">
        <v>63</v>
      </c>
      <c r="I20" s="32"/>
      <c r="J20" s="37">
        <f>((C7+0.05)*C3)+((1-(C7+0.05))*C6*(C5+C3-C4))-((1-(C7+0.05))*(1-C6)*C5)</f>
        <v>-110.54000000000002</v>
      </c>
      <c r="K20" s="32">
        <v>9</v>
      </c>
      <c r="L20" s="32" t="s">
        <v>76</v>
      </c>
      <c r="M20" s="32"/>
      <c r="N20" s="32" t="s">
        <v>85</v>
      </c>
      <c r="O20" s="27"/>
      <c r="P20" s="27"/>
    </row>
    <row r="21" spans="5:16" ht="15">
      <c r="E21" s="27"/>
      <c r="F21" s="27"/>
      <c r="G21" s="35">
        <f>((C7-0.05)*C3)+((1-(C7-0.05))*(C6-0.05)*(C5+C3-C4))-((1-(C7-0.05))*(1-(C6-0.05))*C5)</f>
        <v>-162.635</v>
      </c>
      <c r="H21" s="32" t="s">
        <v>64</v>
      </c>
      <c r="I21" s="32"/>
      <c r="J21" s="37">
        <f>((C7+0.05)*C3)+((1-(C7+0.05))*(C6+0.05)*(C5+C3-C4))-((1-(C7+0.05))*(1-(C6+0.05))*C5)</f>
        <v>-86.31499999999998</v>
      </c>
      <c r="K21" s="32">
        <v>10</v>
      </c>
      <c r="L21" s="32" t="s">
        <v>77</v>
      </c>
      <c r="M21" s="32"/>
      <c r="N21" s="32" t="s">
        <v>86</v>
      </c>
      <c r="O21" s="27"/>
      <c r="P21" s="27"/>
    </row>
    <row r="22" spans="5:16" ht="15">
      <c r="E22" s="27"/>
      <c r="F22" s="27"/>
      <c r="G22" s="35">
        <f>(C7*C3)+((1-C7)*(C6-0.1)*(C5+C3-C4))-((1-C7)*(1-C6-0.1)*C5)</f>
        <v>-131.20000000000002</v>
      </c>
      <c r="H22" s="32" t="s">
        <v>65</v>
      </c>
      <c r="I22" s="32"/>
      <c r="J22" s="37">
        <f>(C7*C3)+((1-C7)*(C6+0.1)*(C5+C3-C4))-((1-C7)*(1-C6+0.1)*C5)</f>
        <v>-115.2</v>
      </c>
      <c r="K22" s="32">
        <v>11</v>
      </c>
      <c r="L22" s="32" t="s">
        <v>78</v>
      </c>
      <c r="M22" s="32"/>
      <c r="N22" s="32" t="s">
        <v>87</v>
      </c>
      <c r="O22" s="27"/>
      <c r="P22" s="27"/>
    </row>
    <row r="23" spans="5:16" ht="15">
      <c r="E23" s="27"/>
      <c r="F23" s="27"/>
      <c r="G23" s="35">
        <f>((C7-0.1)*C3)+((1-(C7-0.1))*C6*(C5+C3-C4))-((1-(C7-0.1))*(1-C6)*C5)</f>
        <v>-148.52000000000004</v>
      </c>
      <c r="H23" s="32" t="s">
        <v>66</v>
      </c>
      <c r="I23" s="32"/>
      <c r="J23" s="37">
        <f>((C7+0.1)*C3)+((1-(C7+0.1))*C6*(C5+C3-C4))-((1-(C7+0.1))*(1-C6)*C5)</f>
        <v>-97.88000000000002</v>
      </c>
      <c r="K23" s="32">
        <v>12</v>
      </c>
      <c r="L23" s="32" t="s">
        <v>79</v>
      </c>
      <c r="M23" s="32"/>
      <c r="N23" s="32" t="s">
        <v>88</v>
      </c>
      <c r="O23" s="27"/>
      <c r="P23" s="27"/>
    </row>
    <row r="24" spans="5:16" ht="15">
      <c r="E24" s="27"/>
      <c r="F24" s="27"/>
      <c r="G24" s="35">
        <f>((C7-0.1)*C3)+((1-(C7-0.1))*(C6-0.1)*(C5+C3-C4))-((1-(C7-0.1))*(1-(C6-0.1))*C5)</f>
        <v>-204.62000000000003</v>
      </c>
      <c r="H24" s="32" t="s">
        <v>67</v>
      </c>
      <c r="I24" s="32"/>
      <c r="J24" s="37">
        <f>((C7+0.1)*C3)+((1-(C7+0.1))*(C6+0.1)*(C5+C3-C4))-((1-(C7+0.1))*(1-(C6+0.1))*C5)</f>
        <v>-51.979999999999976</v>
      </c>
      <c r="K24" s="32">
        <v>13</v>
      </c>
      <c r="L24" s="32" t="s">
        <v>80</v>
      </c>
      <c r="M24" s="32"/>
      <c r="N24" s="32" t="s">
        <v>95</v>
      </c>
      <c r="O24" s="27"/>
      <c r="P24" s="27"/>
    </row>
    <row r="25" spans="5:16" ht="15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5:16" ht="15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5:16" ht="15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5:16" ht="15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5:16" ht="15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5:16" ht="15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</sheetData>
  <mergeCells count="7">
    <mergeCell ref="B10:D10"/>
    <mergeCell ref="D5:E5"/>
    <mergeCell ref="D6:E6"/>
    <mergeCell ref="D7:E7"/>
    <mergeCell ref="A1:G1"/>
    <mergeCell ref="D3:E3"/>
    <mergeCell ref="D4:E4"/>
  </mergeCells>
  <conditionalFormatting sqref="E18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J4" sqref="J3:J6"/>
    </sheetView>
  </sheetViews>
  <sheetFormatPr defaultColWidth="9.140625" defaultRowHeight="15"/>
  <cols>
    <col min="1" max="1" width="1.1484375" style="0" customWidth="1"/>
    <col min="2" max="2" width="40.00390625" style="0" customWidth="1"/>
    <col min="3" max="3" width="11.00390625" style="0" customWidth="1"/>
    <col min="4" max="4" width="18.140625" style="0" customWidth="1"/>
    <col min="5" max="5" width="23.00390625" style="0" customWidth="1"/>
    <col min="6" max="6" width="0.9921875" style="0" customWidth="1"/>
    <col min="7" max="7" width="13.28125" style="0" customWidth="1"/>
    <col min="8" max="8" width="26.140625" style="0" hidden="1" customWidth="1"/>
  </cols>
  <sheetData>
    <row r="1" spans="1:7" ht="15">
      <c r="A1" s="53" t="s">
        <v>108</v>
      </c>
      <c r="B1" s="53"/>
      <c r="C1" s="53"/>
      <c r="D1" s="53"/>
      <c r="E1" s="53"/>
      <c r="F1" s="53"/>
      <c r="G1" s="53"/>
    </row>
    <row r="3" spans="2:5" ht="15.75">
      <c r="B3" s="12" t="s">
        <v>101</v>
      </c>
      <c r="C3" s="13">
        <v>59</v>
      </c>
      <c r="D3" s="52" t="s">
        <v>102</v>
      </c>
      <c r="E3" s="52"/>
    </row>
    <row r="4" spans="2:5" ht="15.75">
      <c r="B4" s="12" t="s">
        <v>5</v>
      </c>
      <c r="C4" s="13">
        <v>26</v>
      </c>
      <c r="D4" s="52" t="s">
        <v>7</v>
      </c>
      <c r="E4" s="52"/>
    </row>
    <row r="5" spans="2:5" ht="15.75">
      <c r="B5" s="12" t="s">
        <v>103</v>
      </c>
      <c r="C5" s="13">
        <v>206</v>
      </c>
      <c r="D5" s="52" t="s">
        <v>8</v>
      </c>
      <c r="E5" s="52"/>
    </row>
    <row r="6" spans="2:15" ht="15.75">
      <c r="B6" s="12" t="s">
        <v>104</v>
      </c>
      <c r="C6" s="21">
        <v>0.4</v>
      </c>
      <c r="D6" s="52" t="s">
        <v>105</v>
      </c>
      <c r="E6" s="52"/>
      <c r="G6" s="40"/>
      <c r="H6" s="41"/>
      <c r="I6" s="28"/>
      <c r="J6" s="28"/>
      <c r="K6" s="28"/>
      <c r="L6" s="28"/>
      <c r="M6" s="28"/>
      <c r="N6" s="28"/>
      <c r="O6" s="1"/>
    </row>
    <row r="7" spans="2:15" ht="4.9" customHeight="1">
      <c r="B7" s="33" t="s">
        <v>4</v>
      </c>
      <c r="C7" s="34">
        <f>1-(C9/C8)</f>
        <v>0</v>
      </c>
      <c r="D7" s="55" t="s">
        <v>9</v>
      </c>
      <c r="E7" s="55"/>
      <c r="G7" s="40"/>
      <c r="H7" s="41"/>
      <c r="I7" s="28"/>
      <c r="J7" s="1"/>
      <c r="K7" s="28"/>
      <c r="L7" s="28"/>
      <c r="M7" s="28"/>
      <c r="N7" s="28"/>
      <c r="O7" s="1"/>
    </row>
    <row r="8" spans="2:15" ht="22.5">
      <c r="B8" s="12" t="s">
        <v>97</v>
      </c>
      <c r="C8" s="31">
        <v>0.045</v>
      </c>
      <c r="D8" s="52" t="s">
        <v>99</v>
      </c>
      <c r="E8" s="52"/>
      <c r="G8" s="42" t="s">
        <v>106</v>
      </c>
      <c r="H8" s="42"/>
      <c r="I8" s="28"/>
      <c r="J8" s="28"/>
      <c r="K8" s="28"/>
      <c r="L8" s="28"/>
      <c r="M8" s="28"/>
      <c r="N8" s="28"/>
      <c r="O8" s="1"/>
    </row>
    <row r="9" spans="2:15" ht="15.75">
      <c r="B9" s="12" t="s">
        <v>98</v>
      </c>
      <c r="C9" s="31">
        <v>0.045</v>
      </c>
      <c r="D9" s="52" t="s">
        <v>100</v>
      </c>
      <c r="E9" s="52"/>
      <c r="G9" s="43">
        <f>C7</f>
        <v>0</v>
      </c>
      <c r="H9" s="39" t="s">
        <v>107</v>
      </c>
      <c r="I9" s="28"/>
      <c r="J9" s="28"/>
      <c r="K9" s="28"/>
      <c r="L9" s="28"/>
      <c r="M9" s="28"/>
      <c r="N9" s="28"/>
      <c r="O9" s="1"/>
    </row>
    <row r="10" spans="2:15" ht="4.9" customHeight="1">
      <c r="B10" s="12"/>
      <c r="C10" s="31"/>
      <c r="D10" s="10"/>
      <c r="E10" s="10"/>
      <c r="H10" s="28"/>
      <c r="I10" s="28"/>
      <c r="J10" s="28"/>
      <c r="K10" s="28"/>
      <c r="L10" s="28"/>
      <c r="M10" s="28"/>
      <c r="N10" s="28"/>
      <c r="O10" s="1"/>
    </row>
    <row r="11" spans="2:15" ht="28.9" customHeight="1">
      <c r="B11" s="24"/>
      <c r="C11" s="25" t="s">
        <v>3</v>
      </c>
      <c r="D11" s="26">
        <f>(C7*C3)+((1-C7)*C6*(C5+C3-C4))-((1-C7)*(1-C6)*C5)</f>
        <v>-27.999999999999986</v>
      </c>
      <c r="E11" s="24"/>
      <c r="F11" s="1"/>
      <c r="H11" s="28"/>
      <c r="I11" s="28"/>
      <c r="J11" s="1"/>
      <c r="K11" s="28"/>
      <c r="L11" s="28"/>
      <c r="M11" s="28"/>
      <c r="N11" s="28"/>
      <c r="O11" s="1"/>
    </row>
    <row r="12" spans="2:14" ht="15">
      <c r="B12" s="54" t="s">
        <v>109</v>
      </c>
      <c r="C12" s="54"/>
      <c r="D12" s="54"/>
      <c r="E12" s="22">
        <v>0.32183908045977105</v>
      </c>
      <c r="F12" s="23"/>
      <c r="G12" s="23" t="s">
        <v>54</v>
      </c>
      <c r="H12" s="27"/>
      <c r="I12" s="27"/>
      <c r="J12" s="27"/>
      <c r="K12" s="27"/>
      <c r="L12" s="27"/>
      <c r="M12" s="27"/>
      <c r="N12" s="27"/>
    </row>
    <row r="13" spans="7:14" ht="15">
      <c r="G13" s="32"/>
      <c r="H13" s="32"/>
      <c r="I13" s="32"/>
      <c r="J13" s="36" t="s">
        <v>96</v>
      </c>
      <c r="K13" s="36" t="s">
        <v>82</v>
      </c>
      <c r="L13" s="32"/>
      <c r="M13" s="32"/>
      <c r="N13" s="32"/>
    </row>
    <row r="14" spans="1:16" ht="15">
      <c r="A14" s="3"/>
      <c r="B14" s="11"/>
      <c r="C14" s="6"/>
      <c r="D14" s="1"/>
      <c r="E14" s="35">
        <f>(E12*C3)+((1-E12)*C6*(C5+C3-C4))-((1-E12)*(1-C6)*C5)</f>
        <v>0</v>
      </c>
      <c r="F14" s="28"/>
      <c r="G14" s="35">
        <f>D11</f>
        <v>-27.999999999999986</v>
      </c>
      <c r="H14" s="32" t="s">
        <v>61</v>
      </c>
      <c r="I14" s="32"/>
      <c r="J14" s="37">
        <f>((C7-0.1)*C3)+((1-(C7-0.1))*(C6-0.1)*(C5+C3-C4))-((1-(C7-0.1))*(1-(C6-0.1))*C5)</f>
        <v>-85.64999999999999</v>
      </c>
      <c r="K14" s="32">
        <v>1</v>
      </c>
      <c r="L14" s="32" t="s">
        <v>68</v>
      </c>
      <c r="M14" s="32"/>
      <c r="N14" s="32" t="s">
        <v>94</v>
      </c>
      <c r="O14" s="27"/>
      <c r="P14" s="27"/>
    </row>
    <row r="15" spans="1:16" ht="15">
      <c r="A15" s="3"/>
      <c r="B15" s="14"/>
      <c r="C15" s="6"/>
      <c r="D15" s="1"/>
      <c r="E15" s="28"/>
      <c r="F15" s="28"/>
      <c r="G15" s="35">
        <f>(C7*C3)+((1-C7)*(C6+0.05)*(C5+C3-C4))-((1-C7)*(1-C6+0.05)*C5)</f>
        <v>-26.35000000000001</v>
      </c>
      <c r="H15" s="32" t="s">
        <v>55</v>
      </c>
      <c r="I15" s="32"/>
      <c r="J15" s="37">
        <f>((C7-0.1)*C3)+((1-(C7-0.1))*C6*(C5+C3-C4))-((1-(C7-0.1))*(1-C6)*C5)</f>
        <v>-36.7</v>
      </c>
      <c r="K15" s="32">
        <v>2</v>
      </c>
      <c r="L15" s="32" t="s">
        <v>70</v>
      </c>
      <c r="M15" s="32"/>
      <c r="N15" s="32" t="s">
        <v>89</v>
      </c>
      <c r="O15" s="27"/>
      <c r="P15" s="27"/>
    </row>
    <row r="16" spans="1:16" ht="15">
      <c r="A16" s="3"/>
      <c r="B16" s="11"/>
      <c r="C16" s="7"/>
      <c r="D16" s="1"/>
      <c r="E16" s="29"/>
      <c r="F16" s="28"/>
      <c r="G16" s="35">
        <f>((C7+0.05)*C3)+((1-(C7+0.05))*C6*(C5+C3-C4))-((1-(C7+0.05))*(1-C6)*C5)</f>
        <v>-23.649999999999977</v>
      </c>
      <c r="H16" s="32" t="s">
        <v>56</v>
      </c>
      <c r="I16" s="32"/>
      <c r="J16" s="37">
        <f>(C7*C3)+((1-C7)*(C6-0.1)*(C5+C3-C4))-((1-C7)*(1-C6-0.1)*C5)</f>
        <v>-31.299999999999983</v>
      </c>
      <c r="K16" s="32">
        <v>3</v>
      </c>
      <c r="L16" s="32" t="s">
        <v>72</v>
      </c>
      <c r="M16" s="32"/>
      <c r="N16" s="32" t="s">
        <v>90</v>
      </c>
      <c r="O16" s="27"/>
      <c r="P16" s="27"/>
    </row>
    <row r="17" spans="1:16" ht="15">
      <c r="A17" s="3"/>
      <c r="B17" s="4"/>
      <c r="C17" s="5"/>
      <c r="D17" s="1"/>
      <c r="E17" s="28"/>
      <c r="F17" s="28"/>
      <c r="G17" s="35">
        <f>((C7+0.05)*C3)+((1-(C7+0.05))*(C6+0.05)*(C5+C3-C4))-((1-(C7+0.05))*(1-(C6+0.05))*C5)</f>
        <v>-2.5124999999999886</v>
      </c>
      <c r="H17" s="32" t="s">
        <v>59</v>
      </c>
      <c r="I17" s="32"/>
      <c r="J17" s="37">
        <f>((C7-0.05)*C3)+((1-(C7-0.05))*(C6-0.05)*(C5+C3-C4))-((1-(C7-0.05))*(1-(C6-0.05))*C5)</f>
        <v>-55.71249999999996</v>
      </c>
      <c r="K17" s="32">
        <v>4</v>
      </c>
      <c r="L17" s="32" t="s">
        <v>69</v>
      </c>
      <c r="M17" s="32"/>
      <c r="N17" s="32" t="s">
        <v>91</v>
      </c>
      <c r="O17" s="27"/>
      <c r="P17" s="27"/>
    </row>
    <row r="18" spans="1:16" ht="15">
      <c r="A18" s="3"/>
      <c r="B18" s="11"/>
      <c r="C18" s="5"/>
      <c r="D18" s="1"/>
      <c r="E18" s="28"/>
      <c r="F18" s="28"/>
      <c r="G18" s="35">
        <f>(C7*C3)+((1-C7)*(C6+0.1)*(C5+C3-C4))-((1-C7)*(1-C6+0.1)*C5)</f>
        <v>-24.69999999999999</v>
      </c>
      <c r="H18" s="32" t="s">
        <v>58</v>
      </c>
      <c r="I18" s="32"/>
      <c r="J18" s="37">
        <f>((C7-0.05)*C3)+((1-(C7-0.05))*C6*(C5+C3-C4))-((1-(C7-0.05))*(1-C6)*C5)</f>
        <v>-32.349999999999994</v>
      </c>
      <c r="K18" s="32">
        <v>5</v>
      </c>
      <c r="L18" s="32" t="s">
        <v>71</v>
      </c>
      <c r="M18" s="32"/>
      <c r="N18" s="32" t="s">
        <v>92</v>
      </c>
      <c r="O18" s="27"/>
      <c r="P18" s="27"/>
    </row>
    <row r="19" spans="1:16" ht="15">
      <c r="A19" s="1"/>
      <c r="B19" s="1"/>
      <c r="C19" s="1"/>
      <c r="D19" s="8"/>
      <c r="E19" s="30"/>
      <c r="F19" s="30"/>
      <c r="G19" s="35"/>
      <c r="H19" s="32" t="s">
        <v>57</v>
      </c>
      <c r="I19" s="32"/>
      <c r="J19" s="37">
        <f>(C7*C3)+((1-C7)*(C6-0.05)*(C5+C3-C4))-((1-C7)*(1-C6-0.05)*C5)</f>
        <v>-29.649999999999977</v>
      </c>
      <c r="K19" s="32">
        <v>6</v>
      </c>
      <c r="L19" s="32" t="s">
        <v>73</v>
      </c>
      <c r="M19" s="32"/>
      <c r="N19" s="32" t="s">
        <v>93</v>
      </c>
      <c r="O19" s="27"/>
      <c r="P19" s="27"/>
    </row>
    <row r="20" spans="1:16" ht="14.45" customHeight="1">
      <c r="A20" s="1"/>
      <c r="B20" s="1"/>
      <c r="C20" s="1"/>
      <c r="D20" s="1"/>
      <c r="E20" s="9"/>
      <c r="F20" s="28"/>
      <c r="G20" s="35">
        <f>((C7+0.1)*C3)+((1-(C7+0.1))*(C6+0.1)*(C5+C3-C4))-((1-(C7+0.1))*(1-(C6+0.1))*C5)</f>
        <v>20.75</v>
      </c>
      <c r="H20" s="32" t="s">
        <v>60</v>
      </c>
      <c r="I20" s="32"/>
      <c r="J20" s="37">
        <f>D11</f>
        <v>-27.999999999999986</v>
      </c>
      <c r="K20" s="32">
        <v>7</v>
      </c>
      <c r="L20" s="32" t="s">
        <v>74</v>
      </c>
      <c r="M20" s="32"/>
      <c r="N20" s="32" t="s">
        <v>81</v>
      </c>
      <c r="O20" s="27"/>
      <c r="P20" s="27"/>
    </row>
    <row r="21" spans="1:16" ht="15">
      <c r="A21" s="1"/>
      <c r="B21" s="1"/>
      <c r="C21" s="1"/>
      <c r="D21" s="8"/>
      <c r="E21" s="30"/>
      <c r="F21" s="30"/>
      <c r="G21" s="35">
        <f>(C7*C3)+((1-C7)*(C6-0.05)*(C5+C3-C4))-((1-C7)*(1-C6-0.05)*C5)</f>
        <v>-29.649999999999977</v>
      </c>
      <c r="H21" s="32" t="s">
        <v>62</v>
      </c>
      <c r="I21" s="32"/>
      <c r="J21" s="37">
        <f>(C7*C3)+((1-C7)*(C6+0.05)*(C5+C3-C4))-((1-C7)*(1-C6+0.05)*C5)</f>
        <v>-26.35000000000001</v>
      </c>
      <c r="K21" s="32">
        <v>8</v>
      </c>
      <c r="L21" s="32" t="s">
        <v>75</v>
      </c>
      <c r="M21" s="32"/>
      <c r="N21" s="32" t="s">
        <v>84</v>
      </c>
      <c r="O21" s="27"/>
      <c r="P21" s="27"/>
    </row>
    <row r="22" spans="1:16" ht="15">
      <c r="A22" s="1"/>
      <c r="B22" s="1"/>
      <c r="C22" s="1"/>
      <c r="D22" s="1"/>
      <c r="E22" s="28"/>
      <c r="F22" s="28"/>
      <c r="G22" s="35">
        <f>((C7-0.05)*C3)+((1-(C7-0.05))*C6*(C5+C3-C4))-((1-(C7-0.05))*(1-C6)*C5)</f>
        <v>-32.349999999999994</v>
      </c>
      <c r="H22" s="32" t="s">
        <v>63</v>
      </c>
      <c r="I22" s="32"/>
      <c r="J22" s="37">
        <f>((C7+0.05)*C3)+((1-(C7+0.05))*C6*(C5+C3-C4))-((1-(C7+0.05))*(1-C6)*C5)</f>
        <v>-23.649999999999977</v>
      </c>
      <c r="K22" s="32">
        <v>9</v>
      </c>
      <c r="L22" s="32" t="s">
        <v>76</v>
      </c>
      <c r="M22" s="32"/>
      <c r="N22" s="32" t="s">
        <v>85</v>
      </c>
      <c r="O22" s="27"/>
      <c r="P22" s="27"/>
    </row>
    <row r="23" spans="5:16" ht="15">
      <c r="E23" s="27"/>
      <c r="F23" s="27"/>
      <c r="G23" s="35">
        <f>((C7-0.05)*C3)+((1-(C7-0.05))*(C6-0.05)*(C5+C3-C4))-((1-(C7-0.05))*(1-(C6-0.05))*C5)</f>
        <v>-55.71249999999996</v>
      </c>
      <c r="H23" s="32" t="s">
        <v>64</v>
      </c>
      <c r="I23" s="32"/>
      <c r="J23" s="37">
        <f>((C7+0.05)*C3)+((1-(C7+0.05))*(C6+0.05)*(C5+C3-C4))-((1-(C7+0.05))*(1-(C6+0.05))*C5)</f>
        <v>-2.5124999999999886</v>
      </c>
      <c r="K23" s="32">
        <v>10</v>
      </c>
      <c r="L23" s="32" t="s">
        <v>77</v>
      </c>
      <c r="M23" s="32"/>
      <c r="N23" s="32" t="s">
        <v>86</v>
      </c>
      <c r="O23" s="27"/>
      <c r="P23" s="27"/>
    </row>
    <row r="24" spans="5:16" ht="15">
      <c r="E24" s="27"/>
      <c r="F24" s="27"/>
      <c r="G24" s="35">
        <f>(C7*C3)+((1-C7)*(C6-0.1)*(C5+C3-C4))-((1-C7)*(1-C6-0.1)*C5)</f>
        <v>-31.299999999999983</v>
      </c>
      <c r="H24" s="32" t="s">
        <v>65</v>
      </c>
      <c r="I24" s="32"/>
      <c r="J24" s="37">
        <f>(C7*C3)+((1-C7)*(C6+0.1)*(C5+C3-C4))-((1-C7)*(1-C6+0.1)*C5)</f>
        <v>-24.69999999999999</v>
      </c>
      <c r="K24" s="32">
        <v>11</v>
      </c>
      <c r="L24" s="32" t="s">
        <v>78</v>
      </c>
      <c r="M24" s="32"/>
      <c r="N24" s="32" t="s">
        <v>87</v>
      </c>
      <c r="O24" s="27"/>
      <c r="P24" s="27"/>
    </row>
    <row r="25" spans="5:16" ht="15">
      <c r="E25" s="27"/>
      <c r="F25" s="27"/>
      <c r="G25" s="35">
        <f>((C7-0.1)*C3)+((1-(C7-0.1))*C6*(C5+C3-C4))-((1-(C7-0.1))*(1-C6)*C5)</f>
        <v>-36.7</v>
      </c>
      <c r="H25" s="32" t="s">
        <v>66</v>
      </c>
      <c r="I25" s="32"/>
      <c r="J25" s="37">
        <f>((C7+0.1)*C3)+((1-(C7+0.1))*C6*(C5+C3-C4))-((1-(C7+0.1))*(1-C6)*C5)</f>
        <v>-19.299999999999997</v>
      </c>
      <c r="K25" s="32">
        <v>12</v>
      </c>
      <c r="L25" s="32" t="s">
        <v>79</v>
      </c>
      <c r="M25" s="32"/>
      <c r="N25" s="32" t="s">
        <v>88</v>
      </c>
      <c r="O25" s="27"/>
      <c r="P25" s="27"/>
    </row>
    <row r="26" spans="5:16" ht="15">
      <c r="E26" s="27"/>
      <c r="F26" s="27"/>
      <c r="G26" s="35">
        <f>((C7-0.1)*C3)+((1-(C7-0.1))*(C6-0.1)*(C5+C3-C4))-((1-(C7-0.1))*(1-(C6-0.1))*C5)</f>
        <v>-85.64999999999999</v>
      </c>
      <c r="H26" s="32" t="s">
        <v>67</v>
      </c>
      <c r="I26" s="32"/>
      <c r="J26" s="37">
        <f>((C7+0.1)*C3)+((1-(C7+0.1))*(C6+0.1)*(C5+C3-C4))-((1-(C7+0.1))*(1-(C6+0.1))*C5)</f>
        <v>20.75</v>
      </c>
      <c r="K26" s="32">
        <v>13</v>
      </c>
      <c r="L26" s="32" t="s">
        <v>80</v>
      </c>
      <c r="M26" s="32"/>
      <c r="N26" s="32" t="s">
        <v>95</v>
      </c>
      <c r="O26" s="27"/>
      <c r="P26" s="27"/>
    </row>
    <row r="27" spans="5:16" ht="15">
      <c r="E27" s="27"/>
      <c r="F27" s="27"/>
      <c r="G27" s="28"/>
      <c r="H27" s="28"/>
      <c r="I27" s="28"/>
      <c r="J27" s="28"/>
      <c r="K27" s="28"/>
      <c r="L27" s="28"/>
      <c r="M27" s="28"/>
      <c r="N27" s="28"/>
      <c r="O27" s="27"/>
      <c r="P27" s="27"/>
    </row>
    <row r="28" spans="5:16" ht="15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5:16" ht="15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5:16" ht="15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ht="15">
      <c r="B31" s="3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ht="15">
      <c r="B32" s="3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ht="15">
      <c r="D33" s="38"/>
    </row>
  </sheetData>
  <mergeCells count="9">
    <mergeCell ref="B12:D12"/>
    <mergeCell ref="D8:E8"/>
    <mergeCell ref="D9:E9"/>
    <mergeCell ref="D7:E7"/>
    <mergeCell ref="A1:G1"/>
    <mergeCell ref="D3:E3"/>
    <mergeCell ref="D4:E4"/>
    <mergeCell ref="D5:E5"/>
    <mergeCell ref="D6:E6"/>
  </mergeCells>
  <conditionalFormatting sqref="E2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zoomScale="130" zoomScaleNormal="130" workbookViewId="0" topLeftCell="A1">
      <selection activeCell="C7" sqref="C7"/>
    </sheetView>
  </sheetViews>
  <sheetFormatPr defaultColWidth="9.140625" defaultRowHeight="15"/>
  <cols>
    <col min="1" max="1" width="1.1484375" style="0" customWidth="1"/>
    <col min="2" max="2" width="37.28125" style="0" customWidth="1"/>
    <col min="3" max="3" width="11.00390625" style="0" customWidth="1"/>
    <col min="4" max="4" width="18.140625" style="0" customWidth="1"/>
    <col min="5" max="5" width="23.00390625" style="0" customWidth="1"/>
    <col min="6" max="6" width="0.9921875" style="0" customWidth="1"/>
    <col min="7" max="7" width="24.28125" style="0" customWidth="1"/>
  </cols>
  <sheetData>
    <row r="1" spans="1:7" ht="15">
      <c r="A1" s="53" t="s">
        <v>113</v>
      </c>
      <c r="B1" s="53"/>
      <c r="C1" s="53"/>
      <c r="D1" s="53"/>
      <c r="E1" s="53"/>
      <c r="F1" s="53"/>
      <c r="G1" s="53"/>
    </row>
    <row r="3" spans="2:5" ht="15.75">
      <c r="B3" s="12" t="s">
        <v>110</v>
      </c>
      <c r="C3" s="13">
        <v>807</v>
      </c>
      <c r="D3" s="52" t="s">
        <v>112</v>
      </c>
      <c r="E3" s="52"/>
    </row>
    <row r="4" spans="2:5" ht="15.75">
      <c r="B4" s="12" t="s">
        <v>5</v>
      </c>
      <c r="C4" s="13">
        <v>495</v>
      </c>
      <c r="D4" s="52" t="s">
        <v>114</v>
      </c>
      <c r="E4" s="52"/>
    </row>
    <row r="5" spans="2:5" ht="15.75">
      <c r="B5" s="44" t="s">
        <v>83</v>
      </c>
      <c r="C5" s="46">
        <v>0</v>
      </c>
      <c r="D5" s="57" t="s">
        <v>8</v>
      </c>
      <c r="E5" s="57"/>
    </row>
    <row r="6" spans="2:15" ht="15.75">
      <c r="B6" s="12" t="s">
        <v>111</v>
      </c>
      <c r="C6" s="21">
        <v>0.4</v>
      </c>
      <c r="D6" s="52" t="s">
        <v>115</v>
      </c>
      <c r="E6" s="52"/>
      <c r="H6" s="27"/>
      <c r="I6" s="28"/>
      <c r="J6" s="28"/>
      <c r="K6" s="28"/>
      <c r="L6" s="28"/>
      <c r="M6" s="28"/>
      <c r="N6" s="28"/>
      <c r="O6" s="1"/>
    </row>
    <row r="7" spans="2:15" ht="15.75">
      <c r="B7" s="44" t="s">
        <v>4</v>
      </c>
      <c r="C7" s="45">
        <v>0</v>
      </c>
      <c r="D7" s="57" t="s">
        <v>9</v>
      </c>
      <c r="E7" s="57"/>
      <c r="H7" s="27"/>
      <c r="I7" s="28"/>
      <c r="J7" s="28"/>
      <c r="K7" s="28"/>
      <c r="L7" s="28"/>
      <c r="M7" s="28"/>
      <c r="N7" s="28"/>
      <c r="O7" s="1"/>
    </row>
    <row r="8" spans="8:15" ht="15">
      <c r="H8" s="27"/>
      <c r="I8" s="28"/>
      <c r="J8" s="28"/>
      <c r="K8" s="28"/>
      <c r="L8" s="28"/>
      <c r="M8" s="28"/>
      <c r="N8" s="28"/>
      <c r="O8" s="1"/>
    </row>
    <row r="9" spans="2:15" ht="28.9" customHeight="1">
      <c r="B9" s="24"/>
      <c r="C9" s="25" t="s">
        <v>3</v>
      </c>
      <c r="D9" s="26">
        <f>(C3*C6)-(C4*(1-C6))</f>
        <v>25.80000000000001</v>
      </c>
      <c r="E9" s="24"/>
      <c r="F9" s="1"/>
      <c r="H9" s="27"/>
      <c r="I9" s="28"/>
      <c r="J9" s="1"/>
      <c r="K9" s="28"/>
      <c r="L9" s="28"/>
      <c r="M9" s="28"/>
      <c r="N9" s="28"/>
      <c r="O9" s="1"/>
    </row>
    <row r="10" spans="2:14" ht="15">
      <c r="B10" s="56"/>
      <c r="C10" s="56"/>
      <c r="D10" s="56"/>
      <c r="E10" s="49"/>
      <c r="F10" s="32"/>
      <c r="G10" s="32"/>
      <c r="H10" s="27"/>
      <c r="I10" s="27"/>
      <c r="J10" s="27"/>
      <c r="K10" s="27"/>
      <c r="L10" s="27"/>
      <c r="M10" s="27"/>
      <c r="N10" s="27"/>
    </row>
    <row r="11" spans="7:14" ht="15">
      <c r="G11" s="32"/>
      <c r="H11" s="32"/>
      <c r="I11" s="32"/>
      <c r="J11" s="36" t="s">
        <v>96</v>
      </c>
      <c r="K11" s="36" t="s">
        <v>82</v>
      </c>
      <c r="L11" s="32"/>
      <c r="M11" s="32"/>
      <c r="N11" s="32"/>
    </row>
    <row r="12" spans="1:16" ht="15">
      <c r="A12" s="3"/>
      <c r="B12" s="11"/>
      <c r="C12" s="6"/>
      <c r="D12" s="1"/>
      <c r="E12" s="35">
        <f>(E10*C3)+((1-E10)*C6*(C5+C3-C4))-((1-E10)*(1-C6)*C5)</f>
        <v>124.80000000000001</v>
      </c>
      <c r="F12" s="28"/>
      <c r="G12" s="35">
        <f>D9</f>
        <v>25.80000000000001</v>
      </c>
      <c r="H12" s="32" t="s">
        <v>61</v>
      </c>
      <c r="I12" s="32"/>
      <c r="J12" s="37">
        <f>((C7-0.1)*C3)+((1-(C7-0.1))*(C6-0.1)*(C5+C3-C4))-((1-(C7-0.1))*(1-(C6-0.1))*C5)</f>
        <v>22.26000000000002</v>
      </c>
      <c r="K12" s="32">
        <v>1</v>
      </c>
      <c r="L12" s="32" t="s">
        <v>68</v>
      </c>
      <c r="M12" s="32"/>
      <c r="N12" s="32" t="s">
        <v>94</v>
      </c>
      <c r="O12" s="48"/>
      <c r="P12" s="48"/>
    </row>
    <row r="13" spans="1:17" ht="15">
      <c r="A13" s="3"/>
      <c r="B13" s="14"/>
      <c r="C13" s="6"/>
      <c r="D13" s="1"/>
      <c r="E13" s="28"/>
      <c r="F13" s="28"/>
      <c r="G13" s="35">
        <f>(C3*(C6+0.05))-(C4*(1-(C6+0.05)))</f>
        <v>90.90000000000003</v>
      </c>
      <c r="H13" s="32" t="s">
        <v>55</v>
      </c>
      <c r="I13" s="32"/>
      <c r="J13" s="37">
        <f>((C7-0.1)*C3)+((1-(C7-0.1))*C6*(C5+C3-C4))-((1-(C7-0.1))*(1-C6)*C5)</f>
        <v>56.58000000000003</v>
      </c>
      <c r="K13" s="32">
        <v>2</v>
      </c>
      <c r="L13" s="32" t="s">
        <v>70</v>
      </c>
      <c r="M13" s="32"/>
      <c r="N13" s="32" t="s">
        <v>89</v>
      </c>
      <c r="O13" s="48"/>
      <c r="P13" s="48"/>
      <c r="Q13" s="50"/>
    </row>
    <row r="14" spans="1:19" ht="15">
      <c r="A14" s="3"/>
      <c r="B14" s="11"/>
      <c r="C14" s="7"/>
      <c r="D14" s="1"/>
      <c r="E14" s="29"/>
      <c r="F14" s="28"/>
      <c r="G14" s="35">
        <f>((C7+0.05)*C3)+((1-(C7+0.05))*C6*(C5+C3-C4))-((1-(C7+0.05))*(1-C6)*C5)</f>
        <v>158.91</v>
      </c>
      <c r="H14" s="32" t="s">
        <v>56</v>
      </c>
      <c r="I14" s="32"/>
      <c r="J14" s="37">
        <f>(C3*(C6-0.1))-(C4*(1-(C6-0.1)))</f>
        <v>-104.39999999999998</v>
      </c>
      <c r="K14" s="32">
        <v>3</v>
      </c>
      <c r="L14" s="32" t="s">
        <v>72</v>
      </c>
      <c r="M14" s="32"/>
      <c r="N14" s="32" t="s">
        <v>90</v>
      </c>
      <c r="O14" s="48"/>
      <c r="P14" s="48"/>
      <c r="Q14" s="50"/>
      <c r="R14" s="47"/>
      <c r="S14" s="47"/>
    </row>
    <row r="15" spans="1:19" ht="15">
      <c r="A15" s="3"/>
      <c r="B15" s="4"/>
      <c r="C15" s="5"/>
      <c r="D15" s="1"/>
      <c r="E15" s="28"/>
      <c r="F15" s="28"/>
      <c r="G15" s="35">
        <f>((C7+0.05)*C3)+((1-(C7+0.05))*(C6+0.05)*(C5+C3-C4))-((1-(C7+0.05))*(1-(C6+0.05))*C5)</f>
        <v>173.73</v>
      </c>
      <c r="H15" s="32" t="s">
        <v>59</v>
      </c>
      <c r="I15" s="32"/>
      <c r="J15" s="37">
        <f>((C7-0.05)*C3)+((1-(C7-0.05))*(C6-0.05)*(C5+C3-C4))-((1-(C7-0.05))*(1-(C6-0.05))*C5)</f>
        <v>74.31</v>
      </c>
      <c r="K15" s="32">
        <v>4</v>
      </c>
      <c r="L15" s="32" t="s">
        <v>69</v>
      </c>
      <c r="M15" s="32"/>
      <c r="N15" s="32" t="s">
        <v>91</v>
      </c>
      <c r="O15" s="48"/>
      <c r="P15" s="48"/>
      <c r="Q15" s="50"/>
      <c r="R15" s="47"/>
      <c r="S15" s="47"/>
    </row>
    <row r="16" spans="1:19" ht="15">
      <c r="A16" s="3"/>
      <c r="B16" s="11"/>
      <c r="C16" s="5"/>
      <c r="D16" s="1"/>
      <c r="E16" s="28"/>
      <c r="F16" s="28"/>
      <c r="G16" s="37">
        <f>(C3*(C6+0.1))-(C4*(1-(C6+0.1)))</f>
        <v>156</v>
      </c>
      <c r="H16" s="32" t="s">
        <v>58</v>
      </c>
      <c r="I16" s="32"/>
      <c r="J16" s="37">
        <f>(C3*(C6+0.1))-(C4*(1-(C6+0.1)))</f>
        <v>156</v>
      </c>
      <c r="K16" s="32">
        <v>5</v>
      </c>
      <c r="L16" s="32" t="s">
        <v>71</v>
      </c>
      <c r="M16" s="32"/>
      <c r="N16" s="32" t="s">
        <v>92</v>
      </c>
      <c r="O16" s="48"/>
      <c r="P16" s="48"/>
      <c r="Q16" s="50"/>
      <c r="R16" s="47"/>
      <c r="S16" s="47"/>
    </row>
    <row r="17" spans="1:19" ht="15">
      <c r="A17" s="1"/>
      <c r="B17" s="1"/>
      <c r="C17" s="1"/>
      <c r="D17" s="8"/>
      <c r="E17" s="30"/>
      <c r="F17" s="30"/>
      <c r="G17" s="35">
        <f>((C7+0.1)*C3)+((1-(C7+0.1))*C6*(C5+C3-C4))-((1-(C7+0.1))*(1-C6)*C5)</f>
        <v>193.02</v>
      </c>
      <c r="H17" s="32" t="s">
        <v>57</v>
      </c>
      <c r="I17" s="32"/>
      <c r="J17" s="37">
        <f>(C3*(C6-0.05))-(C4*(1-(C6-0.05)))</f>
        <v>-39.2999999999999</v>
      </c>
      <c r="K17" s="32">
        <v>6</v>
      </c>
      <c r="L17" s="32" t="s">
        <v>73</v>
      </c>
      <c r="M17" s="32"/>
      <c r="N17" s="32" t="s">
        <v>93</v>
      </c>
      <c r="O17" s="48"/>
      <c r="P17" s="48"/>
      <c r="Q17" s="50"/>
      <c r="R17" s="47"/>
      <c r="S17" s="47"/>
    </row>
    <row r="18" spans="1:19" ht="14.45" customHeight="1">
      <c r="A18" s="1"/>
      <c r="B18" s="1"/>
      <c r="C18" s="1"/>
      <c r="D18" s="1"/>
      <c r="E18" s="9"/>
      <c r="F18" s="28"/>
      <c r="G18" s="35">
        <f>((C7+0.1)*C3)+((1-(C7+0.1))*(C6+0.1)*(C5+C3-C4))-((1-(C7+0.1))*(1-(C6+0.1))*C5)</f>
        <v>221.10000000000002</v>
      </c>
      <c r="H18" s="32" t="s">
        <v>60</v>
      </c>
      <c r="I18" s="32"/>
      <c r="J18" s="37">
        <f>D9</f>
        <v>25.80000000000001</v>
      </c>
      <c r="K18" s="32">
        <v>7</v>
      </c>
      <c r="L18" s="32" t="s">
        <v>74</v>
      </c>
      <c r="M18" s="32"/>
      <c r="N18" s="32" t="s">
        <v>81</v>
      </c>
      <c r="O18" s="48"/>
      <c r="P18" s="48"/>
      <c r="Q18" s="50"/>
      <c r="R18" s="47"/>
      <c r="S18" s="47"/>
    </row>
    <row r="19" spans="1:19" ht="15">
      <c r="A19" s="1"/>
      <c r="B19" s="1"/>
      <c r="C19" s="1"/>
      <c r="D19" s="8"/>
      <c r="E19" s="30"/>
      <c r="F19" s="30"/>
      <c r="G19" s="35">
        <f>(C3*(C6+0.05))-(C4*(1-(C6+0.05)))</f>
        <v>90.90000000000003</v>
      </c>
      <c r="H19" s="32" t="s">
        <v>62</v>
      </c>
      <c r="I19" s="32"/>
      <c r="J19" s="37">
        <f>(C3*(C6+0.05))-(C4*(1-(C6+0.05)))</f>
        <v>90.90000000000003</v>
      </c>
      <c r="K19" s="32">
        <v>8</v>
      </c>
      <c r="L19" s="32" t="s">
        <v>75</v>
      </c>
      <c r="M19" s="32"/>
      <c r="N19" s="32" t="s">
        <v>84</v>
      </c>
      <c r="O19" s="48"/>
      <c r="P19" s="48"/>
      <c r="Q19" s="50"/>
      <c r="R19" s="47"/>
      <c r="S19" s="47"/>
    </row>
    <row r="20" spans="1:19" ht="15">
      <c r="A20" s="1"/>
      <c r="B20" s="1"/>
      <c r="C20" s="1"/>
      <c r="D20" s="1"/>
      <c r="E20" s="28"/>
      <c r="F20" s="28"/>
      <c r="G20" s="35">
        <f>((C7-0.05)*C3)+((1-(C7-0.05))*C6*(C5+C3-C4))-((1-(C7-0.05))*(1-C6)*C5)</f>
        <v>90.69000000000003</v>
      </c>
      <c r="H20" s="32" t="s">
        <v>63</v>
      </c>
      <c r="I20" s="32"/>
      <c r="J20" s="37">
        <f>(C3*(C6+0.05))-(C4*(1-(C6+0.05)))</f>
        <v>90.90000000000003</v>
      </c>
      <c r="K20" s="32">
        <v>9</v>
      </c>
      <c r="L20" s="32" t="s">
        <v>76</v>
      </c>
      <c r="M20" s="32"/>
      <c r="N20" s="32" t="s">
        <v>85</v>
      </c>
      <c r="O20" s="48"/>
      <c r="P20" s="48"/>
      <c r="Q20" s="50"/>
      <c r="R20" s="47"/>
      <c r="S20" s="47"/>
    </row>
    <row r="21" spans="5:19" ht="15">
      <c r="E21" s="27"/>
      <c r="F21" s="27"/>
      <c r="G21" s="35">
        <f>((C7-0.05)*C3)+((1-(C7-0.05))*(C6-0.05)*(C5+C3-C4))-((1-(C7-0.05))*(1-(C6-0.05))*C5)</f>
        <v>74.31</v>
      </c>
      <c r="H21" s="32" t="s">
        <v>64</v>
      </c>
      <c r="I21" s="32"/>
      <c r="J21" s="37">
        <f>((C7+0.05)*C3)+((1-(C7+0.05))*(C6+0.05)*(C5+C3-C4))-((1-(C7+0.05))*(1-(C6+0.05))*C5)</f>
        <v>173.73</v>
      </c>
      <c r="K21" s="32">
        <v>10</v>
      </c>
      <c r="L21" s="32" t="s">
        <v>77</v>
      </c>
      <c r="M21" s="32"/>
      <c r="N21" s="32" t="s">
        <v>86</v>
      </c>
      <c r="O21" s="48"/>
      <c r="P21" s="48"/>
      <c r="Q21" s="50"/>
      <c r="R21" s="47"/>
      <c r="S21" s="47"/>
    </row>
    <row r="22" spans="5:19" ht="15">
      <c r="E22" s="27"/>
      <c r="F22" s="27"/>
      <c r="G22" s="35">
        <f>(C7*C3)+((1-C7)*(C6-0.1)*(C5+C3-C4))-((1-C7)*(1-C6-0.1)*C5)</f>
        <v>93.60000000000001</v>
      </c>
      <c r="H22" s="32" t="s">
        <v>65</v>
      </c>
      <c r="I22" s="32"/>
      <c r="J22" s="37">
        <f>(C3*(C6+0.1))-(C4*(1-(C6+0.1)))</f>
        <v>156</v>
      </c>
      <c r="K22" s="32">
        <v>11</v>
      </c>
      <c r="L22" s="32" t="s">
        <v>78</v>
      </c>
      <c r="M22" s="32"/>
      <c r="N22" s="32" t="s">
        <v>87</v>
      </c>
      <c r="O22" s="48"/>
      <c r="P22" s="48"/>
      <c r="Q22" s="50"/>
      <c r="R22" s="47"/>
      <c r="S22" s="47"/>
    </row>
    <row r="23" spans="5:19" ht="15">
      <c r="E23" s="27"/>
      <c r="F23" s="27"/>
      <c r="G23" s="35">
        <f>((C7-0.1)*C3)+((1-(C7-0.1))*C6*(C5+C3-C4))-((1-(C7-0.1))*(1-C6)*C5)</f>
        <v>56.58000000000003</v>
      </c>
      <c r="H23" s="32" t="s">
        <v>66</v>
      </c>
      <c r="I23" s="32"/>
      <c r="J23" s="37">
        <f>((C7+0.1)*C3)+((1-(C7+0.1))*C6*(C5+C3-C4))-((1-(C7+0.1))*(1-C6)*C5)</f>
        <v>193.02</v>
      </c>
      <c r="K23" s="32">
        <v>12</v>
      </c>
      <c r="L23" s="32" t="s">
        <v>79</v>
      </c>
      <c r="M23" s="32"/>
      <c r="N23" s="32" t="s">
        <v>88</v>
      </c>
      <c r="O23" s="48"/>
      <c r="P23" s="48"/>
      <c r="Q23" s="50"/>
      <c r="R23" s="47"/>
      <c r="S23" s="47"/>
    </row>
    <row r="24" spans="5:19" ht="15">
      <c r="E24" s="27"/>
      <c r="F24" s="27"/>
      <c r="G24" s="35">
        <f>((C7-0.1)*C3)+((1-(C7-0.1))*(C6-0.1)*(C5+C3-C4))-((1-(C7-0.1))*(1-(C6-0.1))*C5)</f>
        <v>22.26000000000002</v>
      </c>
      <c r="H24" s="32" t="s">
        <v>67</v>
      </c>
      <c r="I24" s="32"/>
      <c r="J24" s="37">
        <f>((C7+0.1)*C3)+((1-(C7+0.1))*(C6+0.1)*(C5+C3-C4))-((1-(C7+0.1))*(1-(C6+0.1))*C5)</f>
        <v>221.10000000000002</v>
      </c>
      <c r="K24" s="32">
        <v>13</v>
      </c>
      <c r="L24" s="32" t="s">
        <v>80</v>
      </c>
      <c r="M24" s="32"/>
      <c r="N24" s="32" t="s">
        <v>95</v>
      </c>
      <c r="O24" s="48"/>
      <c r="P24" s="48"/>
      <c r="Q24" s="50"/>
      <c r="R24" s="47"/>
      <c r="S24" s="47"/>
    </row>
    <row r="25" spans="5:19" ht="15">
      <c r="E25" s="27"/>
      <c r="F25" s="2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0"/>
      <c r="R25" s="47"/>
      <c r="S25" s="47"/>
    </row>
    <row r="26" spans="5:19" ht="15">
      <c r="E26" s="27"/>
      <c r="F26" s="2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0"/>
      <c r="R26" s="47"/>
      <c r="S26" s="47"/>
    </row>
    <row r="27" spans="5:19" ht="15">
      <c r="E27" s="27"/>
      <c r="F27" s="2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0"/>
      <c r="R27" s="47"/>
      <c r="S27" s="47"/>
    </row>
    <row r="28" spans="5:19" ht="15">
      <c r="E28" s="27"/>
      <c r="F28" s="2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0"/>
      <c r="R28" s="47"/>
      <c r="S28" s="47"/>
    </row>
    <row r="29" spans="5:19" ht="15">
      <c r="E29" s="27"/>
      <c r="F29" s="27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47"/>
      <c r="S29" s="47"/>
    </row>
    <row r="30" spans="5:19" ht="15">
      <c r="E30" s="27"/>
      <c r="F30" s="27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47"/>
      <c r="S30" s="47"/>
    </row>
    <row r="31" spans="7:19" ht="15"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47"/>
      <c r="S31" s="47"/>
    </row>
    <row r="32" spans="7:19" ht="15"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47"/>
      <c r="S32" s="47"/>
    </row>
    <row r="33" spans="7:19" ht="15"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47"/>
      <c r="S33" s="47"/>
    </row>
    <row r="34" spans="7:19" ht="15"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47"/>
      <c r="S34" s="47"/>
    </row>
    <row r="35" spans="7:19" ht="15"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47"/>
      <c r="S35" s="47"/>
    </row>
    <row r="36" spans="7:19" ht="15"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47"/>
      <c r="S36" s="47"/>
    </row>
    <row r="37" spans="7:19" ht="15"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47"/>
      <c r="S37" s="47"/>
    </row>
    <row r="38" spans="7:19" ht="15"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47"/>
      <c r="S38" s="47"/>
    </row>
    <row r="39" spans="7:19" ht="15"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47"/>
      <c r="S39" s="47"/>
    </row>
    <row r="40" spans="7:19" ht="15"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47"/>
      <c r="S40" s="47"/>
    </row>
    <row r="41" spans="7:19" ht="15"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7"/>
      <c r="S41" s="47"/>
    </row>
    <row r="42" spans="7:19" ht="15"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7"/>
      <c r="S42" s="47"/>
    </row>
    <row r="43" spans="7:19" ht="15"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47"/>
      <c r="S43" s="47"/>
    </row>
    <row r="44" spans="7:19" ht="15"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47"/>
      <c r="S44" s="47"/>
    </row>
    <row r="45" spans="7:19" ht="15"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47"/>
      <c r="S45" s="47"/>
    </row>
    <row r="46" spans="7:19" ht="15"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7:19" ht="15"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7:19" ht="15"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7:19" ht="15"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7:19" ht="15"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7:19" ht="15"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7:19" ht="15"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7:19" ht="15"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7:19" ht="15"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7:19" ht="15"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7:19" ht="15"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7:19" ht="15"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7:19" ht="15"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7:19" ht="15"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7:19" ht="15"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</sheetData>
  <mergeCells count="7">
    <mergeCell ref="B10:D10"/>
    <mergeCell ref="A1:G1"/>
    <mergeCell ref="D3:E3"/>
    <mergeCell ref="D4:E4"/>
    <mergeCell ref="D5:E5"/>
    <mergeCell ref="D6:E6"/>
    <mergeCell ref="D7:E7"/>
  </mergeCells>
  <conditionalFormatting sqref="E18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</cp:lastModifiedBy>
  <dcterms:created xsi:type="dcterms:W3CDTF">2014-10-13T19:08:26Z</dcterms:created>
  <dcterms:modified xsi:type="dcterms:W3CDTF">2016-04-29T18:20:59Z</dcterms:modified>
  <cp:category/>
  <cp:version/>
  <cp:contentType/>
  <cp:contentStatus/>
</cp:coreProperties>
</file>